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MAP II\MAP IV\02_Řídicí výbor\3. per rollam_21-23102024\02_Schvalovane dokumenty\"/>
    </mc:Choice>
  </mc:AlternateContent>
  <bookViews>
    <workbookView xWindow="0" yWindow="0" windowWidth="28800" windowHeight="11700" tabRatio="710" firstSheet="2" activeTab="3"/>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Titles" localSheetId="2">MŠ!$2:$3</definedName>
    <definedName name="_xlnm.Print_Titles" localSheetId="3">ZŠ!$2:$4</definedName>
    <definedName name="_xlnm.Print_Area" localSheetId="1">'Info a pokyny'!$A$1:$X$30</definedName>
    <definedName name="_xlnm.Print_Area" localSheetId="2">MŠ!$A$1:$S$57</definedName>
    <definedName name="_xlnm.Print_Area" localSheetId="4">'zajmové, neformalní, cel'!$A$1:$T$21</definedName>
    <definedName name="_xlnm.Print_Area" localSheetId="3">ZŠ!$A$1:$Z$189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1" i="7" l="1"/>
  <c r="M70" i="7"/>
  <c r="M91" i="7" l="1"/>
  <c r="L16" i="8"/>
  <c r="L15" i="8"/>
  <c r="L14" i="8"/>
  <c r="L13" i="8"/>
  <c r="L12" i="8"/>
  <c r="L11" i="8"/>
  <c r="L7" i="8" l="1"/>
  <c r="L6" i="8"/>
  <c r="L5" i="8"/>
  <c r="M153" i="7" l="1"/>
  <c r="M154" i="7"/>
  <c r="M155" i="7"/>
  <c r="M156" i="7"/>
  <c r="M157" i="7"/>
  <c r="M158" i="7"/>
  <c r="M159" i="7"/>
  <c r="M160" i="7"/>
  <c r="M161" i="7"/>
  <c r="M152" i="7"/>
  <c r="M146" i="7"/>
  <c r="M142" i="7"/>
  <c r="M143" i="7"/>
  <c r="M141" i="7"/>
  <c r="M139" i="7"/>
  <c r="M131" i="7"/>
  <c r="M132" i="7"/>
  <c r="M133" i="7"/>
  <c r="M134" i="7"/>
  <c r="M135" i="7"/>
  <c r="M130" i="7"/>
  <c r="M117" i="7"/>
  <c r="M118" i="7"/>
  <c r="M119" i="7"/>
  <c r="M120" i="7"/>
  <c r="M121" i="7"/>
  <c r="M116" i="7"/>
  <c r="M102" i="7"/>
  <c r="M103" i="7"/>
  <c r="M104" i="7"/>
  <c r="M105" i="7"/>
  <c r="M106" i="7"/>
  <c r="M107" i="7"/>
  <c r="M108" i="7"/>
  <c r="M101" i="7"/>
  <c r="M93" i="7"/>
  <c r="M94" i="7"/>
  <c r="M92" i="7"/>
  <c r="M83" i="7"/>
  <c r="M80" i="7"/>
  <c r="M78" i="7"/>
  <c r="M54" i="7"/>
  <c r="M55" i="7"/>
  <c r="M56" i="7"/>
  <c r="M57" i="7"/>
  <c r="M58" i="7"/>
  <c r="M53" i="7"/>
  <c r="M37" i="7"/>
  <c r="M38" i="7"/>
  <c r="M39" i="7"/>
  <c r="M40" i="7"/>
  <c r="M41" i="7"/>
  <c r="M42" i="7"/>
  <c r="M43" i="7"/>
  <c r="M44" i="7"/>
  <c r="M45" i="7"/>
  <c r="M46" i="7"/>
  <c r="M36" i="7"/>
  <c r="M17" i="7"/>
  <c r="M18" i="7"/>
  <c r="M19" i="7"/>
  <c r="M20" i="7"/>
  <c r="M21" i="7"/>
  <c r="M22" i="7"/>
  <c r="M23" i="7"/>
  <c r="M24" i="7"/>
  <c r="M16" i="7"/>
  <c r="M35" i="6" l="1"/>
  <c r="M32" i="6"/>
  <c r="M31" i="6"/>
  <c r="M33" i="6"/>
  <c r="M113" i="7"/>
  <c r="M185" i="7" l="1"/>
  <c r="M184" i="7"/>
  <c r="M180" i="7"/>
  <c r="M43" i="6" l="1"/>
  <c r="M40" i="6"/>
  <c r="M39" i="6"/>
  <c r="M38" i="6"/>
  <c r="M37" i="6"/>
  <c r="M36" i="6"/>
  <c r="M54" i="6" l="1"/>
  <c r="M183" i="7" l="1"/>
  <c r="M4" i="6" l="1"/>
  <c r="M57" i="6" l="1"/>
  <c r="M55" i="6"/>
  <c r="M53" i="6"/>
  <c r="M140" i="7" l="1"/>
  <c r="M115" i="7"/>
  <c r="M128" i="7"/>
  <c r="M114" i="7"/>
  <c r="M12" i="7" l="1"/>
  <c r="M25" i="7" l="1"/>
  <c r="M9" i="6" l="1"/>
  <c r="M10" i="6"/>
  <c r="M8" i="6"/>
  <c r="M7" i="6"/>
  <c r="M100" i="7"/>
  <c r="M99" i="7"/>
  <c r="M98" i="7"/>
  <c r="M97" i="7"/>
  <c r="M96" i="7"/>
  <c r="M95" i="7"/>
  <c r="M90" i="7"/>
  <c r="M89" i="7"/>
  <c r="M88" i="7"/>
  <c r="M87" i="7"/>
  <c r="M86" i="7"/>
  <c r="M85" i="7"/>
  <c r="M52" i="7"/>
  <c r="M51" i="7"/>
  <c r="M50" i="7"/>
  <c r="M49" i="7"/>
  <c r="M48" i="7"/>
  <c r="M47" i="7"/>
  <c r="M35" i="7"/>
  <c r="M34" i="7"/>
  <c r="M33" i="7"/>
  <c r="M32" i="7"/>
  <c r="M31" i="7"/>
  <c r="M30" i="7"/>
  <c r="M29" i="7"/>
  <c r="M28" i="7"/>
  <c r="M27" i="7"/>
  <c r="M26" i="7"/>
  <c r="M15" i="7"/>
  <c r="M14" i="7"/>
  <c r="M13" i="7"/>
  <c r="M11" i="7"/>
  <c r="M5" i="7"/>
  <c r="M10" i="7"/>
  <c r="M9" i="7"/>
  <c r="M178" i="7" l="1"/>
  <c r="M42" i="6" l="1"/>
  <c r="M177" i="7" l="1"/>
  <c r="M176" i="7"/>
  <c r="M175" i="7"/>
  <c r="M174" i="7"/>
  <c r="M49" i="6" l="1"/>
  <c r="L10" i="8" l="1"/>
  <c r="L19" i="8"/>
  <c r="M34" i="6"/>
  <c r="M41" i="6"/>
  <c r="M44" i="6"/>
  <c r="M45" i="6"/>
  <c r="M46" i="6"/>
  <c r="M47" i="6"/>
  <c r="M48" i="6"/>
  <c r="M51" i="6"/>
  <c r="M52" i="6"/>
  <c r="M29" i="6"/>
  <c r="M24" i="6"/>
  <c r="M25" i="6"/>
  <c r="M26" i="6"/>
  <c r="M6" i="6"/>
  <c r="M11" i="6"/>
  <c r="M12" i="6"/>
  <c r="M13" i="6"/>
  <c r="M14" i="6"/>
  <c r="M15" i="6"/>
  <c r="M16" i="6"/>
  <c r="M17" i="6"/>
  <c r="M18" i="6"/>
  <c r="M19" i="6"/>
  <c r="M20" i="6"/>
  <c r="M21" i="6"/>
  <c r="M22" i="6"/>
  <c r="M5" i="6"/>
  <c r="M186" i="7"/>
  <c r="M187" i="7"/>
  <c r="M182" i="7"/>
  <c r="M162" i="7"/>
  <c r="M165" i="7"/>
  <c r="M166" i="7"/>
  <c r="M167" i="7"/>
  <c r="M169" i="7"/>
  <c r="M170" i="7"/>
  <c r="M179" i="7"/>
  <c r="M149" i="7"/>
  <c r="M136" i="7"/>
  <c r="M138" i="7"/>
  <c r="M74" i="7"/>
  <c r="M59" i="7"/>
  <c r="M60" i="7"/>
  <c r="M61" i="7"/>
  <c r="M62" i="7"/>
  <c r="M63" i="7"/>
  <c r="M64" i="7"/>
</calcChain>
</file>

<file path=xl/comments1.xml><?xml version="1.0" encoding="utf-8"?>
<comments xmlns="http://schemas.openxmlformats.org/spreadsheetml/2006/main">
  <authors>
    <author>Kloubková Barbora</author>
  </authors>
  <commentList>
    <comment ref="G125" authorId="0" shapeId="0">
      <text>
        <r>
          <rPr>
            <b/>
            <sz val="9"/>
            <color indexed="81"/>
            <rFont val="Tahoma"/>
            <family val="2"/>
            <charset val="238"/>
          </rPr>
          <t>Kloubková Barbora:</t>
        </r>
        <r>
          <rPr>
            <sz val="9"/>
            <color indexed="81"/>
            <rFont val="Tahoma"/>
            <family val="2"/>
            <charset val="238"/>
          </rPr>
          <t xml:space="preserve">
Ujasnit s projektantem záměry</t>
        </r>
      </text>
    </comment>
  </commentList>
</comments>
</file>

<file path=xl/sharedStrings.xml><?xml version="1.0" encoding="utf-8"?>
<sst xmlns="http://schemas.openxmlformats.org/spreadsheetml/2006/main" count="2689" uniqueCount="794">
  <si>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</si>
  <si>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</si>
  <si>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</si>
  <si>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</si>
  <si>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</si>
  <si>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</si>
  <si>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</si>
  <si>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</si>
  <si>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</si>
  <si>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</si>
  <si>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</si>
  <si>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</si>
  <si>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</si>
  <si>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</si>
  <si>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</si>
  <si>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</si>
  <si>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</si>
  <si>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</si>
  <si>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</si>
  <si>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</si>
  <si>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</si>
  <si>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</si>
  <si>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</si>
  <si>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</si>
  <si>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</si>
  <si>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</si>
  <si>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</si>
  <si>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</si>
  <si>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</si>
  <si>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</si>
  <si>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</si>
  <si>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</si>
  <si>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</si>
  <si>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</si>
  <si>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</si>
  <si>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</si>
  <si>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</si>
  <si>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</si>
  <si>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</si>
  <si>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</si>
  <si>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</si>
  <si>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</si>
  <si>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</si>
  <si>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</si>
  <si>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</si>
  <si>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</si>
  <si>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</si>
  <si>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</si>
  <si>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</si>
  <si>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</si>
  <si>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</si>
  <si>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</si>
  <si>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</si>
  <si>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</si>
  <si>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</si>
  <si>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</si>
  <si>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</si>
  <si>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</si>
  <si>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</si>
  <si>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</si>
  <si>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</si>
  <si>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</si>
  <si>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</si>
  <si>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</si>
  <si>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</si>
  <si>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</si>
  <si>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</si>
  <si>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</si>
  <si>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</si>
  <si>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</si>
  <si>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</si>
  <si>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</si>
  <si>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Základní škola Obrnice, okres Most, příspěvková organizace</t>
  </si>
  <si>
    <t>AMA SCHOOL – základní škola a mateřská škola montessori o.p.s.</t>
  </si>
  <si>
    <t>Soukromá základní škola OPTIMA s.r.o.</t>
  </si>
  <si>
    <t xml:space="preserve">Mateřská škola, Most, Antonína Sochora 2937, příspěvková organizace </t>
  </si>
  <si>
    <t>Mateřská škola Lužice, 97</t>
  </si>
  <si>
    <t>Mateřská škola Obrnice, okres Most, příspěvková organizace</t>
  </si>
  <si>
    <t>Středisko volného času, Most, Albrechtická 414, příspěvková organizace</t>
  </si>
  <si>
    <t>Bridge Academy, z. s.</t>
  </si>
  <si>
    <t>Junák – český skaut, středisko Oheň Most, z. s., Třída SNP 1191, 434 01 Most,</t>
  </si>
  <si>
    <t>413 24 919</t>
  </si>
  <si>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</si>
  <si>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</si>
  <si>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</si>
  <si>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</si>
  <si>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</si>
  <si>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</si>
  <si>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</si>
  <si>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</si>
  <si>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</si>
  <si>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</si>
  <si>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Výměna dveří a zárubní, rozšíření vstupních prostorů</t>
  </si>
  <si>
    <t>Modernizace s ohledem na bezbariérovost</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</si>
  <si>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</si>
  <si>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</si>
  <si>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</si>
  <si>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</si>
  <si>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</si>
  <si>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Odborná učebna pro praktické činnosti</t>
  </si>
  <si>
    <t>Specializované vybavení a nábytek pro odborné učebny, rozvody pro AV, IT technologie, slaboproud, řešení zastínění a osvětlení učeben - drobné stavební úpravy</t>
  </si>
  <si>
    <t>Bezbariérovost a úprava sociálních zařízení pro vozíčkáře</t>
  </si>
  <si>
    <t>Řešení bezbariérovosti budovy školy včetně úpravy sociálního zařízení</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</si>
  <si>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</si>
  <si>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</si>
  <si>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</si>
  <si>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</si>
  <si>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X</t>
  </si>
  <si>
    <t>Rekonstrukce prostor pro zřízení školní cvičné kuchyně</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</si>
  <si>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</si>
  <si>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</si>
  <si>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Řešení bezbariérovosti budovy školy včetně úpravy sociálního zařízení</t>
  </si>
  <si>
    <t>Školní poradenské pracoviště</t>
  </si>
  <si>
    <t>Rekonstrukce – modernizace učebny technické výuky - dílen</t>
  </si>
  <si>
    <t>Jazykové učebny</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</si>
  <si>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</si>
  <si>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</si>
  <si>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</si>
  <si>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</si>
  <si>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</si>
  <si>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</si>
  <si>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Zkvalitnění výuky pro polytechnické vzdělávání (dílny)</t>
  </si>
  <si>
    <t>Naučná stezka</t>
  </si>
  <si>
    <t xml:space="preserve">Vytvoření naučné stezky, úprava mobiliáře </t>
  </si>
  <si>
    <t>venkovní</t>
  </si>
  <si>
    <t>Zahrada</t>
  </si>
  <si>
    <t>Cvičná domácnost</t>
  </si>
  <si>
    <t>Odborné učebny</t>
  </si>
  <si>
    <t>Rozvody internetu, wifi - konektivita</t>
  </si>
  <si>
    <t>Třídy MŠ</t>
  </si>
  <si>
    <t>rekonstrukce a modernizace prostorů a učeben předškolního vzdělávání</t>
  </si>
  <si>
    <t>Zájmové vzdělávání</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</si>
  <si>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</si>
  <si>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</si>
  <si>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</si>
  <si>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</si>
  <si>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</si>
  <si>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</si>
  <si>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</si>
  <si>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</si>
  <si>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ŠD- Přebudování bytu školníka na školní družinu</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</si>
  <si>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</si>
  <si>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</si>
  <si>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</si>
  <si>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</si>
  <si>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</si>
  <si>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</si>
  <si>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</si>
  <si>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</si>
  <si>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</si>
  <si>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</si>
  <si>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</si>
  <si>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</si>
  <si>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</si>
  <si>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</si>
  <si>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</si>
  <si>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Pořízení keramické pece včetně materiálního vybavení pro potřeby školy a k využití pro spolupráci s rodiči</t>
  </si>
  <si>
    <t>Keramická dílna</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</si>
  <si>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</si>
  <si>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</si>
  <si>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</si>
  <si>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</si>
  <si>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</si>
  <si>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</si>
  <si>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</si>
  <si>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</si>
  <si>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</si>
  <si>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</si>
  <si>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</si>
  <si>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</si>
  <si>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</si>
  <si>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</si>
  <si>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Digitalizace v MŠ</t>
  </si>
  <si>
    <t>Vybudování konektivity školy k vysokorychlostnímu internetu a bezbariérového prostředí, pořízení 2 interaktivních tabulí či jiných interaktivních pomůcek-koberec, stoleček. Tablety a notebooky pro učitele</t>
  </si>
  <si>
    <t>„My se školy nebojíme“</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</si>
  <si>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</si>
  <si>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</si>
  <si>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</si>
  <si>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</si>
  <si>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</si>
  <si>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</si>
  <si>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</si>
  <si>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</si>
  <si>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</si>
  <si>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</si>
  <si>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</si>
  <si>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</si>
  <si>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</si>
  <si>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</si>
  <si>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</si>
  <si>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</si>
  <si>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</si>
  <si>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</si>
  <si>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</si>
  <si>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</si>
  <si>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</si>
  <si>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</si>
  <si>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</si>
  <si>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</si>
  <si>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</si>
  <si>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</si>
  <si>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</si>
  <si>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</si>
  <si>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</si>
  <si>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</si>
  <si>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</si>
  <si>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</si>
  <si>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</si>
  <si>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</si>
  <si>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</si>
  <si>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</si>
  <si>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</si>
  <si>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</si>
  <si>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</si>
  <si>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</si>
  <si>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</si>
  <si>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</si>
  <si>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</si>
  <si>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</si>
  <si>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</si>
  <si>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</si>
  <si>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</si>
  <si>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</si>
  <si>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</si>
  <si>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</si>
  <si>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</si>
  <si>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</si>
  <si>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</si>
  <si>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</si>
  <si>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</si>
  <si>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</si>
  <si>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</si>
  <si>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</si>
  <si>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</si>
  <si>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Modernizace a rekonstrukce sportovního areálu</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</si>
  <si>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</si>
  <si>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</si>
  <si>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</si>
  <si>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</si>
  <si>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</si>
  <si>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</si>
  <si>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</si>
  <si>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</si>
  <si>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</si>
  <si>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</si>
  <si>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</si>
  <si>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</si>
  <si>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</si>
  <si>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</si>
  <si>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</si>
  <si>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</si>
  <si>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</si>
  <si>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</si>
  <si>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</si>
  <si>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</si>
  <si>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</si>
  <si>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</si>
  <si>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</si>
  <si>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</si>
  <si>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</si>
  <si>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</si>
  <si>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</si>
  <si>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</si>
  <si>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</si>
  <si>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</si>
  <si>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</si>
  <si>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Sadové a terénní úpravy vč. bezbariérových přístupů do budovy školy</t>
  </si>
  <si>
    <t>Terénní úpravy areálu školy, výsadba zeleně, vybudování přístupových chodníků, oplocení a osvětlení v celém areálu</t>
  </si>
  <si>
    <t>Vybudování venkovní učebny vč. bezbariérových přístupů</t>
  </si>
  <si>
    <t xml:space="preserve">Vybudování venkovní učebny na areálu školy. Úprava prostraství. Nutnost vybudování bezbariérového přístupu. </t>
  </si>
  <si>
    <t>zadaná studie</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</si>
  <si>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</si>
  <si>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</si>
  <si>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</si>
  <si>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1. mateřská škola, Most, příspěvková organizace</t>
  </si>
  <si>
    <t xml:space="preserve"> Pobytem venku k inkluzi a podpoře rozvoje dětí se SVP</t>
  </si>
  <si>
    <t xml:space="preserve">Statutární město Most </t>
  </si>
  <si>
    <t xml:space="preserve">Druhá učebna informatiky </t>
  </si>
  <si>
    <t>Terénní a sadové úpravy areálu školy, zeleň</t>
  </si>
  <si>
    <t>Odborná učebna cizích jazyků - vybavení nábytkem a technologiemi + kabinet.</t>
  </si>
  <si>
    <t>Odborná učebna pro výuku jazyků, kabinet.</t>
  </si>
  <si>
    <t>Specializovaný systém pro výuku cizích jazyků, audiovizuální technologie (interaktivní tabule, datová projekce, ozvučení učebny). Modernizace kabinetu vč. vybavení.</t>
  </si>
  <si>
    <t xml:space="preserve">Modernizace PC učebeny  obnovení stávajících zastaralých PC , instalace, antiviry + přestavba tříd. Vybavení nábytkem a technologiemi. Modernizace kabinetu včetně vybavení. </t>
  </si>
  <si>
    <t>Vybudování učebny robotiky a multifunkční učebna polytechnického vzdělávání</t>
  </si>
  <si>
    <t>Stavební úpravy pro bezbariérovost školky (vstupy, vchody, bezbariérové WC), výtah</t>
  </si>
  <si>
    <t>Pavilon tělocvičny</t>
  </si>
  <si>
    <t>vnitřní
x</t>
  </si>
  <si>
    <t>zrealizováno 3/2022</t>
  </si>
  <si>
    <t>Virtuální třída</t>
  </si>
  <si>
    <t>ústecký kraj</t>
  </si>
  <si>
    <t>Generální oprava školního hřiště</t>
  </si>
  <si>
    <t>Rekonstrukce umělého povrchu hřiště, který již nevyhovuje, rekonstrukce oplocení, sítí, nátěry dřevěných a kovových prvků</t>
  </si>
  <si>
    <t>Rekonstrukce tělocvičny</t>
  </si>
  <si>
    <t>Technické vybavení (tiskárna, scaner, PC, relaxační prvky pro žáky, klidová zóna, reedukační učebna)</t>
  </si>
  <si>
    <t>2021
2022</t>
  </si>
  <si>
    <t xml:space="preserve">vnitřní
x
</t>
  </si>
  <si>
    <t>Odloučené pracoviště Hutnická 2938, Zahrada</t>
  </si>
  <si>
    <t>Odloučené pracoviště Hutnická, Polytechnická dílna</t>
  </si>
  <si>
    <t>Pracoviště Most, Růžová 1427, Úprava školní zahrady</t>
  </si>
  <si>
    <t>Pracoviště Most, Růžová 1427, Podpora pěstitelství</t>
  </si>
  <si>
    <t>Pracoviště Most, Růžová 1427, Vybudování dvou nových kmenových tříd včetně vybavení pro  polytechnické dílny</t>
  </si>
  <si>
    <t>Pracoviště Most, Růžová 1427, Bezbariérovost</t>
  </si>
  <si>
    <t>Pracoviště Most, Růžová 1427, Konektivita</t>
  </si>
  <si>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</si>
  <si>
    <t xml:space="preserve">Obrnice </t>
  </si>
  <si>
    <t>Zabezpečovací systém do budovy školy</t>
  </si>
  <si>
    <t>Výměna zastaralého nevyhovujícího bezpečnostního systému v budově školy.</t>
  </si>
  <si>
    <t xml:space="preserve">Zakoupení keramické pece a vytvoření polytechnického pracoviště v budově MŠ- přivedení elektřiny do daného prostoru, oddělení prostoru pohyblivou stěnou, dveřmi, police na ukládání výrobků a materiálu, </t>
  </si>
  <si>
    <t xml:space="preserve">Rekonstrukce a modernizace pc učebny pro 24 žáků a 1 pracovní místo pro pedagoga. Vybavení učebny interaktivní tabulí, instalace nových PC, antiviry a vestavěné skříně s úložným prostorem. </t>
  </si>
  <si>
    <t>Obec Braňany</t>
  </si>
  <si>
    <t>Obec Obrnice</t>
  </si>
  <si>
    <t>Vytvoření dvou nových kmenových tříd včetně vybavení a sociálního zázemí pro děti včetně polytechnické dílny</t>
  </si>
  <si>
    <t xml:space="preserve">zázemí pro školní poradenské pracoviště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</si>
  <si>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</si>
  <si>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</si>
  <si>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 xml:space="preserve">Odborná učebna informatiky a virtuální reality - vybavení nábytkem a technologiemi + kabinet. </t>
  </si>
  <si>
    <t>venkovní
x</t>
  </si>
  <si>
    <t>stručný popis, např. zpracovaná PD, zajištěné výkupy, výber dodavatele</t>
  </si>
  <si>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</si>
  <si>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 xml:space="preserve">Terénní úpravy areálu školy, výsadba zeleně, vybudování přístupového chodníku v prostotu venkovní učebny , úprava vekovního prostranství školy </t>
  </si>
  <si>
    <t>Výstavba nového druhého NP nad celou stávající budovou Ama school.
Plus rekonstrukce stávající budovy včetně modernizace současných technologických zařízeních jako jej kotelna, vzduchotechnika a klimatizace.</t>
  </si>
  <si>
    <t>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t>
  </si>
  <si>
    <t>plánovano</t>
  </si>
  <si>
    <t>Přístavba průchozí prosklené chodby s šatním vybavením pro jednu třídu MŠ, která sousedí se třídou MŠ AMA school</t>
  </si>
  <si>
    <t>Přístavba šatních vstupních prostor při současné třídě MŠ Sovička</t>
  </si>
  <si>
    <t>Přístavba průchozí prosklené chodby s šatním vybavením pro jednu třídu MŠ, která sousedí se třídou MŠ AMA school.</t>
  </si>
  <si>
    <t>00830984</t>
  </si>
  <si>
    <r>
      <t>Mateřská škola, Most, Hutnická 2938,</t>
    </r>
    <r>
      <rPr>
        <b/>
        <sz val="8"/>
        <rFont val="Calibri"/>
        <family val="2"/>
        <charset val="238"/>
        <scheme val="minor"/>
      </rPr>
      <t xml:space="preserve">                      </t>
    </r>
    <r>
      <rPr>
        <b/>
        <sz val="10"/>
        <rFont val="Calibri"/>
        <family val="2"/>
        <charset val="238"/>
        <scheme val="minor"/>
      </rPr>
      <t xml:space="preserve"> </t>
    </r>
    <r>
      <rPr>
        <b/>
        <sz val="9"/>
        <rFont val="Calibri"/>
        <family val="2"/>
        <charset val="238"/>
        <scheme val="minor"/>
      </rPr>
      <t xml:space="preserve">3. mateřská škola, Most, příspěvková organizace  </t>
    </r>
  </si>
  <si>
    <r>
      <t xml:space="preserve">49872206  </t>
    </r>
    <r>
      <rPr>
        <b/>
        <sz val="10"/>
        <rFont val="Calibri"/>
        <family val="2"/>
        <charset val="238"/>
        <scheme val="minor"/>
      </rPr>
      <t>49872210</t>
    </r>
  </si>
  <si>
    <r>
      <t xml:space="preserve">600083438  </t>
    </r>
    <r>
      <rPr>
        <b/>
        <sz val="10"/>
        <rFont val="Calibri"/>
        <family val="2"/>
        <charset val="238"/>
        <scheme val="minor"/>
      </rPr>
      <t>116700000</t>
    </r>
  </si>
  <si>
    <r>
      <t xml:space="preserve">116 700 033 </t>
    </r>
    <r>
      <rPr>
        <b/>
        <sz val="10"/>
        <rFont val="Calibri"/>
        <family val="2"/>
        <charset val="238"/>
        <scheme val="minor"/>
      </rPr>
      <t xml:space="preserve"> 600083446</t>
    </r>
  </si>
  <si>
    <r>
      <rPr>
        <b/>
        <strike/>
        <sz val="8"/>
        <rFont val="Calibri"/>
        <family val="2"/>
        <charset val="238"/>
        <scheme val="minor"/>
      </rPr>
      <t xml:space="preserve">Mateřská Škola, Most, Lidická 44,         </t>
    </r>
    <r>
      <rPr>
        <b/>
        <sz val="10"/>
        <rFont val="Calibri"/>
        <family val="2"/>
        <charset val="238"/>
        <scheme val="minor"/>
      </rPr>
      <t xml:space="preserve">             </t>
    </r>
    <r>
      <rPr>
        <b/>
        <sz val="9"/>
        <rFont val="Calibri"/>
        <family val="2"/>
        <charset val="238"/>
        <scheme val="minor"/>
      </rPr>
      <t xml:space="preserve">2. mateřská škola, Most, příspěvková organizace     </t>
    </r>
  </si>
  <si>
    <r>
      <t xml:space="preserve">666000212  </t>
    </r>
    <r>
      <rPr>
        <b/>
        <sz val="10"/>
        <rFont val="Calibri"/>
        <family val="2"/>
        <charset val="238"/>
        <scheme val="minor"/>
      </rPr>
      <t>166000221</t>
    </r>
  </si>
  <si>
    <r>
      <rPr>
        <b/>
        <strike/>
        <sz val="8"/>
        <rFont val="Calibri"/>
        <family val="2"/>
        <charset val="238"/>
        <scheme val="minor"/>
      </rPr>
      <t>Mateřská škola, Most, Růžová 1427,</t>
    </r>
    <r>
      <rPr>
        <b/>
        <sz val="10"/>
        <rFont val="Calibri"/>
        <family val="2"/>
        <charset val="238"/>
        <scheme val="minor"/>
      </rPr>
      <t xml:space="preserve">                        </t>
    </r>
    <r>
      <rPr>
        <b/>
        <sz val="9"/>
        <rFont val="Calibri"/>
        <family val="2"/>
        <charset val="238"/>
        <scheme val="minor"/>
      </rPr>
      <t xml:space="preserve">4. mateřská škola, Most, příspěvková organizace  </t>
    </r>
  </si>
  <si>
    <r>
      <t xml:space="preserve">600083420   </t>
    </r>
    <r>
      <rPr>
        <b/>
        <sz val="10"/>
        <rFont val="Calibri"/>
        <family val="2"/>
        <charset val="238"/>
        <scheme val="minor"/>
      </rPr>
      <t>116700017</t>
    </r>
  </si>
  <si>
    <r>
      <t>Základní škola,</t>
    </r>
    <r>
      <rPr>
        <sz val="10"/>
        <rFont val="Calibri"/>
        <family val="2"/>
        <charset val="238"/>
        <scheme val="minor"/>
      </rPr>
      <t xml:space="preserve"> </t>
    </r>
    <r>
      <rPr>
        <b/>
        <sz val="10"/>
        <rFont val="Calibri"/>
        <family val="2"/>
        <charset val="238"/>
        <scheme val="minor"/>
      </rPr>
      <t>Most, Svážná 2342, příspěvková organizace</t>
    </r>
  </si>
  <si>
    <r>
      <t xml:space="preserve">Výtah do školy
</t>
    </r>
    <r>
      <rPr>
        <sz val="10"/>
        <rFont val="Calibri"/>
        <family val="2"/>
        <charset val="238"/>
        <scheme val="minor"/>
      </rPr>
      <t>Bezbariérovost</t>
    </r>
  </si>
  <si>
    <r>
      <t xml:space="preserve">Multifunkční učebna polytechnického vzdělávání
</t>
    </r>
    <r>
      <rPr>
        <sz val="10"/>
        <rFont val="Calibri"/>
        <family val="2"/>
        <charset val="238"/>
        <scheme val="minor"/>
      </rPr>
      <t>Odborná učebna robotiky a</t>
    </r>
    <r>
      <rPr>
        <strike/>
        <sz val="10"/>
        <rFont val="Calibri"/>
        <family val="2"/>
        <charset val="238"/>
        <scheme val="minor"/>
      </rPr>
      <t xml:space="preserve"> </t>
    </r>
    <r>
      <rPr>
        <sz val="10"/>
        <rFont val="Calibri"/>
        <family val="2"/>
        <charset val="238"/>
        <scheme val="minor"/>
      </rPr>
      <t>dílny</t>
    </r>
    <r>
      <rPr>
        <strike/>
        <sz val="10"/>
        <rFont val="Calibri"/>
        <family val="2"/>
        <charset val="238"/>
        <scheme val="minor"/>
      </rPr>
      <t xml:space="preserve"> virtuální reality</t>
    </r>
    <r>
      <rPr>
        <sz val="10"/>
        <rFont val="Calibri"/>
        <family val="2"/>
        <charset val="238"/>
        <scheme val="minor"/>
      </rPr>
      <t xml:space="preserve"> + kabinet.</t>
    </r>
    <r>
      <rPr>
        <strike/>
        <sz val="10"/>
        <rFont val="Calibri"/>
        <family val="2"/>
        <charset val="238"/>
        <scheme val="minor"/>
      </rPr>
      <t xml:space="preserve">
</t>
    </r>
  </si>
  <si>
    <r>
      <t xml:space="preserve">Odborná učebna přírodních věd </t>
    </r>
    <r>
      <rPr>
        <strike/>
        <sz val="10"/>
        <rFont val="Calibri"/>
        <family val="2"/>
        <charset val="238"/>
        <scheme val="minor"/>
      </rPr>
      <t xml:space="preserve">s virtuální realitou </t>
    </r>
    <r>
      <rPr>
        <sz val="10"/>
        <rFont val="Calibri"/>
        <family val="2"/>
        <charset val="238"/>
        <scheme val="minor"/>
      </rPr>
      <t>- vybavení  nábytkem a technologiemi. Skleník pro praktickou výuku.</t>
    </r>
  </si>
  <si>
    <r>
      <t xml:space="preserve">Rekonstrukce PC učebny
</t>
    </r>
    <r>
      <rPr>
        <sz val="10"/>
        <rFont val="Calibri"/>
        <family val="2"/>
        <charset val="238"/>
        <scheme val="minor"/>
      </rPr>
      <t>Učebna IT a kabinet</t>
    </r>
  </si>
  <si>
    <r>
      <t xml:space="preserve">Vybudování učebny </t>
    </r>
    <r>
      <rPr>
        <strike/>
        <sz val="10"/>
        <rFont val="Calibri"/>
        <family val="2"/>
        <charset val="238"/>
        <scheme val="minor"/>
      </rPr>
      <t>dvou</t>
    </r>
    <r>
      <rPr>
        <sz val="10"/>
        <rFont val="Calibri"/>
        <family val="2"/>
        <charset val="238"/>
        <scheme val="minor"/>
      </rPr>
      <t xml:space="preserve"> </t>
    </r>
    <r>
      <rPr>
        <strike/>
        <sz val="10"/>
        <rFont val="Calibri"/>
        <family val="2"/>
        <charset val="238"/>
        <scheme val="minor"/>
      </rPr>
      <t>učeben</t>
    </r>
    <r>
      <rPr>
        <sz val="10"/>
        <rFont val="Calibri"/>
        <family val="2"/>
        <charset val="238"/>
        <scheme val="minor"/>
      </rPr>
      <t xml:space="preserve"> ve venkovním arboretu</t>
    </r>
  </si>
  <si>
    <r>
      <t xml:space="preserve">Celková obnova hřiště školy. Výměna povrchů a lokální opravy. </t>
    </r>
    <r>
      <rPr>
        <strike/>
        <sz val="10"/>
        <rFont val="Calibri"/>
        <family val="2"/>
        <charset val="238"/>
        <scheme val="minor"/>
      </rPr>
      <t xml:space="preserve">Vybudování tenisového kurtu. </t>
    </r>
  </si>
  <si>
    <r>
      <rPr>
        <sz val="10"/>
        <rFont val="Calibri"/>
        <family val="2"/>
        <charset val="238"/>
        <scheme val="minor"/>
      </rPr>
      <t>Venkovní učebna</t>
    </r>
    <r>
      <rPr>
        <strike/>
        <sz val="10"/>
        <rFont val="Calibri"/>
        <family val="2"/>
        <charset val="238"/>
        <scheme val="minor"/>
      </rPr>
      <t xml:space="preserve"> Venkovní arboretum s učebnou</t>
    </r>
  </si>
  <si>
    <r>
      <rPr>
        <strike/>
        <sz val="10"/>
        <rFont val="Calibri"/>
        <family val="2"/>
        <charset val="238"/>
        <scheme val="minor"/>
      </rPr>
      <t>Renovace</t>
    </r>
    <r>
      <rPr>
        <sz val="10"/>
        <rFont val="Calibri"/>
        <family val="2"/>
        <charset val="238"/>
        <scheme val="minor"/>
      </rPr>
      <t xml:space="preserve"> Vybudování dvou učeben ICT</t>
    </r>
  </si>
  <si>
    <r>
      <rPr>
        <strike/>
        <sz val="10"/>
        <rFont val="Calibri"/>
        <family val="2"/>
        <charset val="238"/>
        <scheme val="minor"/>
      </rPr>
      <t>Rozšíření konektivity, ICT ve výuce,</t>
    </r>
    <r>
      <rPr>
        <sz val="10"/>
        <rFont val="Calibri"/>
        <family val="2"/>
        <charset val="238"/>
        <scheme val="minor"/>
      </rPr>
      <t xml:space="preserve"> </t>
    </r>
    <r>
      <rPr>
        <strike/>
        <sz val="10"/>
        <rFont val="Calibri"/>
        <family val="2"/>
        <charset val="238"/>
        <scheme val="minor"/>
      </rPr>
      <t xml:space="preserve">konektivita
</t>
    </r>
    <r>
      <rPr>
        <sz val="10"/>
        <rFont val="Calibri"/>
        <family val="2"/>
        <charset val="238"/>
        <scheme val="minor"/>
      </rPr>
      <t>konektivita</t>
    </r>
  </si>
  <si>
    <t>Modernizace odborné učebny pro polytechniku, vč. kabinetu</t>
  </si>
  <si>
    <r>
      <t xml:space="preserve">Statutární město Most
</t>
    </r>
    <r>
      <rPr>
        <sz val="11"/>
        <rFont val="Calibri"/>
        <family val="2"/>
        <charset val="238"/>
        <scheme val="minor"/>
      </rPr>
      <t>Obec Bečov</t>
    </r>
  </si>
  <si>
    <r>
      <t xml:space="preserve">Grid Consulting &amp; Trading s.r.o.
</t>
    </r>
    <r>
      <rPr>
        <b/>
        <sz val="10"/>
        <rFont val="Calibri"/>
        <family val="2"/>
        <charset val="238"/>
        <scheme val="minor"/>
      </rPr>
      <t>Bridge Academy Group, s.r.o.</t>
    </r>
  </si>
  <si>
    <r>
      <t xml:space="preserve">4285646
</t>
    </r>
    <r>
      <rPr>
        <b/>
        <sz val="10"/>
        <rFont val="Calibri"/>
        <family val="2"/>
        <charset val="238"/>
        <scheme val="minor"/>
      </rPr>
      <t>9463062</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</si>
  <si>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</si>
  <si>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</si>
  <si>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</si>
  <si>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t>statutární město Most</t>
  </si>
  <si>
    <r>
      <rPr>
        <strike/>
        <sz val="10"/>
        <rFont val="Calibri"/>
        <family val="2"/>
        <charset val="238"/>
        <scheme val="minor"/>
      </rPr>
      <t>2023</t>
    </r>
    <r>
      <rPr>
        <sz val="10"/>
        <rFont val="Calibri"/>
        <family val="2"/>
        <charset val="238"/>
        <scheme val="minor"/>
      </rPr>
      <t xml:space="preserve">
2027</t>
    </r>
  </si>
  <si>
    <r>
      <rPr>
        <strike/>
        <sz val="10"/>
        <rFont val="Calibri"/>
        <family val="2"/>
        <charset val="238"/>
        <scheme val="minor"/>
      </rPr>
      <t>4 420 000</t>
    </r>
    <r>
      <rPr>
        <sz val="10"/>
        <rFont val="Calibri"/>
        <family val="2"/>
        <charset val="238"/>
        <scheme val="minor"/>
      </rPr>
      <t xml:space="preserve">
11 050 000</t>
    </r>
  </si>
  <si>
    <t>Zajištění konektivity ZUŠ (rozvody internetu, wifi síť).</t>
  </si>
  <si>
    <t>zpracovaná PD</t>
  </si>
  <si>
    <t>Vybudování venkovní učebny            (s kamerovým systémem). Sadové úpravy.</t>
  </si>
  <si>
    <t>Výstavba venkovní učebny v areálu školy se sezením pro jednu třídu pro výuku, pro ekologickou a výtvarnou výchovu, pro účastníky zájmového vzdělávání.</t>
  </si>
  <si>
    <r>
      <t xml:space="preserve">40 000 000
</t>
    </r>
    <r>
      <rPr>
        <sz val="10"/>
        <rFont val="Calibri"/>
        <family val="2"/>
        <charset val="238"/>
        <scheme val="minor"/>
      </rPr>
      <t>68 400 000</t>
    </r>
  </si>
  <si>
    <r>
      <t xml:space="preserve">2020   </t>
    </r>
    <r>
      <rPr>
        <sz val="10"/>
        <rFont val="Calibri"/>
        <family val="2"/>
        <charset val="238"/>
        <scheme val="minor"/>
      </rPr>
      <t xml:space="preserve">                 2022</t>
    </r>
  </si>
  <si>
    <r>
      <t>2022</t>
    </r>
    <r>
      <rPr>
        <sz val="10"/>
        <rFont val="Calibri"/>
        <family val="2"/>
        <charset val="238"/>
        <scheme val="minor"/>
      </rPr>
      <t xml:space="preserve">  2024</t>
    </r>
  </si>
  <si>
    <r>
      <t xml:space="preserve">2 500 000
</t>
    </r>
    <r>
      <rPr>
        <sz val="10"/>
        <rFont val="Calibri"/>
        <family val="2"/>
        <charset val="238"/>
        <scheme val="minor"/>
      </rPr>
      <t>6 000 000</t>
    </r>
  </si>
  <si>
    <r>
      <t>2021</t>
    </r>
    <r>
      <rPr>
        <sz val="10"/>
        <rFont val="Calibri"/>
        <family val="2"/>
        <charset val="238"/>
        <scheme val="minor"/>
      </rPr>
      <t xml:space="preserve">    2022</t>
    </r>
  </si>
  <si>
    <r>
      <t>2022</t>
    </r>
    <r>
      <rPr>
        <sz val="10"/>
        <rFont val="Calibri"/>
        <family val="2"/>
        <charset val="238"/>
        <scheme val="minor"/>
      </rPr>
      <t xml:space="preserve">    2024</t>
    </r>
  </si>
  <si>
    <r>
      <t xml:space="preserve">7000000
</t>
    </r>
    <r>
      <rPr>
        <sz val="10"/>
        <rFont val="Calibri"/>
        <family val="2"/>
        <charset val="238"/>
        <scheme val="minor"/>
      </rPr>
      <t>8 400 000</t>
    </r>
  </si>
  <si>
    <r>
      <t xml:space="preserve">100 000
</t>
    </r>
    <r>
      <rPr>
        <sz val="10"/>
        <rFont val="Calibri"/>
        <family val="2"/>
        <charset val="238"/>
        <scheme val="minor"/>
      </rPr>
      <t>4 200 000</t>
    </r>
  </si>
  <si>
    <r>
      <t xml:space="preserve">Dovybavení herními prvky – lezecké plochy, </t>
    </r>
    <r>
      <rPr>
        <strike/>
        <sz val="10"/>
        <rFont val="Calibri"/>
        <family val="2"/>
        <charset val="238"/>
        <scheme val="minor"/>
      </rPr>
      <t>mlhoviště</t>
    </r>
    <r>
      <rPr>
        <sz val="10"/>
        <rFont val="Calibri"/>
        <family val="2"/>
        <charset val="238"/>
        <scheme val="minor"/>
      </rPr>
      <t xml:space="preserve"> výměna povrchu na školní zahradě za měkký s barevnými plochami, </t>
    </r>
    <r>
      <rPr>
        <strike/>
        <sz val="10"/>
        <rFont val="Calibri"/>
        <family val="2"/>
        <charset val="238"/>
        <scheme val="minor"/>
      </rPr>
      <t>pítka</t>
    </r>
  </si>
  <si>
    <r>
      <t xml:space="preserve">ne
</t>
    </r>
    <r>
      <rPr>
        <sz val="10"/>
        <rFont val="Calibri"/>
        <family val="2"/>
        <charset val="238"/>
        <scheme val="minor"/>
      </rPr>
      <t>ano</t>
    </r>
  </si>
  <si>
    <r>
      <t xml:space="preserve">Vybudování </t>
    </r>
    <r>
      <rPr>
        <strike/>
        <sz val="10"/>
        <rFont val="Calibri"/>
        <family val="2"/>
        <charset val="238"/>
        <scheme val="minor"/>
      </rPr>
      <t>skleníků</t>
    </r>
    <r>
      <rPr>
        <sz val="10"/>
        <rFont val="Calibri"/>
        <family val="2"/>
        <charset val="238"/>
        <scheme val="minor"/>
      </rPr>
      <t xml:space="preserve"> ploch pro pěstitelské práce, vybudování loučky na zahradě MŠ</t>
    </r>
  </si>
  <si>
    <r>
      <t xml:space="preserve">10000000
</t>
    </r>
    <r>
      <rPr>
        <sz val="10"/>
        <rFont val="Calibri"/>
        <family val="2"/>
        <charset val="238"/>
        <scheme val="minor"/>
      </rPr>
      <t>12 000 000</t>
    </r>
  </si>
  <si>
    <r>
      <t xml:space="preserve">2022
</t>
    </r>
    <r>
      <rPr>
        <sz val="10"/>
        <rFont val="Calibri"/>
        <family val="2"/>
        <charset val="238"/>
        <scheme val="minor"/>
      </rPr>
      <t>2023</t>
    </r>
  </si>
  <si>
    <r>
      <t xml:space="preserve">1000000
</t>
    </r>
    <r>
      <rPr>
        <sz val="10"/>
        <rFont val="Calibri"/>
        <family val="2"/>
        <charset val="238"/>
        <scheme val="minor"/>
      </rPr>
      <t>4 000 000</t>
    </r>
  </si>
  <si>
    <r>
      <rPr>
        <strike/>
        <sz val="10"/>
        <rFont val="Calibri"/>
        <family val="2"/>
        <charset val="238"/>
        <scheme val="minor"/>
      </rPr>
      <t>2023</t>
    </r>
    <r>
      <rPr>
        <sz val="10"/>
        <rFont val="Calibri"/>
        <family val="2"/>
        <charset val="238"/>
        <scheme val="minor"/>
      </rPr>
      <t xml:space="preserve">
2025</t>
    </r>
  </si>
  <si>
    <r>
      <t>Stavba vnějšího výtahu -</t>
    </r>
    <r>
      <rPr>
        <strike/>
        <sz val="10"/>
        <rFont val="Calibri"/>
        <family val="2"/>
        <charset val="238"/>
        <scheme val="minor"/>
      </rPr>
      <t xml:space="preserve"> skleněný panoramatický</t>
    </r>
    <r>
      <rPr>
        <sz val="10"/>
        <rFont val="Calibri"/>
        <family val="2"/>
        <charset val="238"/>
        <scheme val="minor"/>
      </rPr>
      <t xml:space="preserve"> výtah přístupný z budovy školy, WC, vstup do objektu a učeben</t>
    </r>
  </si>
  <si>
    <r>
      <rPr>
        <strike/>
        <sz val="10"/>
        <rFont val="Calibri"/>
        <family val="2"/>
        <charset val="238"/>
        <scheme val="minor"/>
      </rPr>
      <t>4000000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</si>
  <si>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rPr>
        <strike/>
        <sz val="10"/>
        <rFont val="Calibri"/>
        <family val="2"/>
        <charset val="238"/>
        <scheme val="minor"/>
      </rPr>
      <t>2020</t>
    </r>
    <r>
      <rPr>
        <sz val="10"/>
        <rFont val="Calibri"/>
        <family val="2"/>
        <charset val="238"/>
        <scheme val="minor"/>
      </rPr>
      <t xml:space="preserve">
2022</t>
    </r>
  </si>
  <si>
    <r>
      <rPr>
        <strike/>
        <sz val="10"/>
        <rFont val="Calibri"/>
        <family val="2"/>
        <charset val="238"/>
        <scheme val="minor"/>
      </rPr>
      <t>ne</t>
    </r>
    <r>
      <rPr>
        <sz val="10"/>
        <rFont val="Calibri"/>
        <family val="2"/>
        <charset val="238"/>
        <scheme val="minor"/>
      </rPr>
      <t xml:space="preserve">
ano</t>
    </r>
  </si>
  <si>
    <r>
      <t xml:space="preserve">1000000
2 000 000
</t>
    </r>
    <r>
      <rPr>
        <sz val="10"/>
        <rFont val="Calibri"/>
        <family val="2"/>
        <charset val="238"/>
        <scheme val="minor"/>
      </rPr>
      <t>3 000 000</t>
    </r>
  </si>
  <si>
    <r>
      <t xml:space="preserve">3000000
</t>
    </r>
    <r>
      <rPr>
        <sz val="10"/>
        <rFont val="Calibri"/>
        <family val="2"/>
        <charset val="238"/>
        <scheme val="minor"/>
      </rPr>
      <t>18 600 000</t>
    </r>
  </si>
  <si>
    <r>
      <t xml:space="preserve">Projekt bude zaměřen na přestavbu "spalovny" na multifunkční učebnu polytechnického vzdělávání (kovárna, keramická dílna, truhlárna, žákovská dílna)
</t>
    </r>
    <r>
      <rPr>
        <sz val="10"/>
        <rFont val="Calibri"/>
        <family val="2"/>
        <charset val="238"/>
        <scheme val="minor"/>
      </rPr>
      <t>Modernizace prostoru žákovských dílen zaměřená na podporu digitalizace.</t>
    </r>
  </si>
  <si>
    <r>
      <rPr>
        <strike/>
        <sz val="10"/>
        <rFont val="Calibri"/>
        <family val="2"/>
        <charset val="238"/>
        <scheme val="minor"/>
      </rPr>
      <t xml:space="preserve">10000000
</t>
    </r>
    <r>
      <rPr>
        <sz val="10"/>
        <rFont val="Calibri"/>
        <family val="2"/>
        <charset val="238"/>
        <scheme val="minor"/>
      </rPr>
      <t>12 000 000</t>
    </r>
  </si>
  <si>
    <r>
      <t xml:space="preserve">2020
</t>
    </r>
    <r>
      <rPr>
        <sz val="10"/>
        <rFont val="Calibri"/>
        <family val="2"/>
        <charset val="238"/>
        <scheme val="minor"/>
      </rPr>
      <t>2022</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</si>
  <si>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5 000 000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</si>
  <si>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 xml:space="preserve">6 000 000
</t>
    </r>
    <r>
      <rPr>
        <sz val="10"/>
        <rFont val="Calibri"/>
        <family val="2"/>
        <charset val="238"/>
        <scheme val="minor"/>
      </rPr>
      <t>7 200 000</t>
    </r>
  </si>
  <si>
    <r>
      <rPr>
        <strike/>
        <sz val="10"/>
        <rFont val="Calibri"/>
        <family val="2"/>
        <charset val="238"/>
        <scheme val="minor"/>
      </rPr>
      <t xml:space="preserve">2500000
4 000 000 </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</si>
  <si>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8 000 000</t>
    </r>
    <r>
      <rPr>
        <sz val="10"/>
        <rFont val="Calibri"/>
        <family val="2"/>
        <charset val="238"/>
        <scheme val="minor"/>
      </rPr>
      <t xml:space="preserve">
9 600 000</t>
    </r>
  </si>
  <si>
    <r>
      <rPr>
        <strike/>
        <sz val="10"/>
        <rFont val="Calibri"/>
        <family val="2"/>
        <charset val="238"/>
        <scheme val="minor"/>
      </rPr>
      <t>2800000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6 600 000</t>
    </r>
  </si>
  <si>
    <r>
      <t xml:space="preserve">2022
</t>
    </r>
    <r>
      <rPr>
        <sz val="10"/>
        <rFont val="Calibri"/>
        <family val="2"/>
        <charset val="238"/>
        <scheme val="minor"/>
      </rPr>
      <t>2021</t>
    </r>
  </si>
  <si>
    <r>
      <t xml:space="preserve">2023
</t>
    </r>
    <r>
      <rPr>
        <sz val="10"/>
        <rFont val="Calibri"/>
        <family val="2"/>
        <charset val="238"/>
        <scheme val="minor"/>
      </rPr>
      <t>2027</t>
    </r>
  </si>
  <si>
    <r>
      <rPr>
        <strike/>
        <sz val="10"/>
        <rFont val="Calibri"/>
        <family val="2"/>
        <charset val="238"/>
        <scheme val="minor"/>
      </rPr>
      <t>rozpracovaný</t>
    </r>
    <r>
      <rPr>
        <sz val="10"/>
        <rFont val="Calibri"/>
        <family val="2"/>
        <charset val="238"/>
        <scheme val="minor"/>
      </rPr>
      <t xml:space="preserve">
v realizaci</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</si>
  <si>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 xml:space="preserve">4 000 000
</t>
    </r>
    <r>
      <rPr>
        <sz val="10"/>
        <rFont val="Calibri"/>
        <family val="2"/>
        <charset val="238"/>
        <scheme val="minor"/>
      </rPr>
      <t>6 000 000</t>
    </r>
  </si>
  <si>
    <r>
      <t xml:space="preserve">1 200 000
</t>
    </r>
    <r>
      <rPr>
        <sz val="10"/>
        <rFont val="Calibri"/>
        <family val="2"/>
        <charset val="238"/>
        <scheme val="minor"/>
      </rPr>
      <t>1 440 000</t>
    </r>
  </si>
  <si>
    <r>
      <t xml:space="preserve">vnitřní
</t>
    </r>
    <r>
      <rPr>
        <sz val="10"/>
        <rFont val="Calibri"/>
        <family val="2"/>
        <charset val="238"/>
        <scheme val="minor"/>
      </rPr>
      <t>x</t>
    </r>
  </si>
  <si>
    <r>
      <t xml:space="preserve">Rekonstrukce prostor cvičné kuchyně - zpracování projektové dokumentace </t>
    </r>
    <r>
      <rPr>
        <strike/>
        <sz val="10"/>
        <rFont val="Calibri"/>
        <family val="2"/>
        <charset val="238"/>
        <scheme val="minor"/>
      </rPr>
      <t>s dodržením podmínek bezbariérovosti.</t>
    </r>
    <r>
      <rPr>
        <sz val="10"/>
        <rFont val="Calibri"/>
        <family val="2"/>
        <charset val="238"/>
        <scheme val="minor"/>
      </rPr>
      <t xml:space="preserve"> Stavební úpravy (elektroinstalace, rozvod vody), úprava stěn (štukování), výměna lina včetně stěrky, nákup a montáž nového nábytku a vybavení. </t>
    </r>
  </si>
  <si>
    <r>
      <rPr>
        <strike/>
        <sz val="10"/>
        <rFont val="Calibri"/>
        <family val="2"/>
        <charset val="238"/>
        <scheme val="minor"/>
      </rPr>
      <t>1400000</t>
    </r>
    <r>
      <rPr>
        <sz val="10"/>
        <rFont val="Calibri"/>
        <family val="2"/>
        <charset val="238"/>
        <scheme val="minor"/>
      </rPr>
      <t xml:space="preserve">
</t>
    </r>
    <r>
      <rPr>
        <strike/>
        <sz val="10"/>
        <rFont val="Calibri"/>
        <family val="2"/>
        <charset val="238"/>
        <scheme val="minor"/>
      </rPr>
      <t>1 500 000</t>
    </r>
    <r>
      <rPr>
        <sz val="10"/>
        <rFont val="Calibri"/>
        <family val="2"/>
        <charset val="238"/>
        <scheme val="minor"/>
      </rPr>
      <t xml:space="preserve">
</t>
    </r>
    <r>
      <rPr>
        <strike/>
        <sz val="10"/>
        <rFont val="Calibri"/>
        <family val="2"/>
        <charset val="238"/>
        <scheme val="minor"/>
      </rPr>
      <t xml:space="preserve">2 500 000
</t>
    </r>
    <r>
      <rPr>
        <sz val="10"/>
        <rFont val="Calibri"/>
        <family val="2"/>
        <charset val="238"/>
        <scheme val="minor"/>
      </rPr>
      <t>3 600 000</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</si>
  <si>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 xml:space="preserve">6 000 000
</t>
    </r>
    <r>
      <rPr>
        <sz val="10"/>
        <rFont val="Calibri"/>
        <family val="2"/>
        <charset val="238"/>
        <scheme val="minor"/>
      </rPr>
      <t>8 400 000</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</si>
  <si>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</si>
  <si>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t xml:space="preserve">Vybudování venkovní učebny </t>
    </r>
    <r>
      <rPr>
        <strike/>
        <sz val="10"/>
        <rFont val="Calibri"/>
        <family val="2"/>
        <charset val="238"/>
        <scheme val="minor"/>
      </rPr>
      <t>2 učeben</t>
    </r>
    <r>
      <rPr>
        <sz val="10"/>
        <rFont val="Calibri"/>
        <family val="2"/>
        <charset val="238"/>
        <scheme val="minor"/>
      </rPr>
      <t xml:space="preserve"> v prostoru arboreta na pozemku školy</t>
    </r>
  </si>
  <si>
    <r>
      <rPr>
        <strike/>
        <sz val="10"/>
        <rFont val="Calibri"/>
        <family val="2"/>
        <charset val="238"/>
        <scheme val="minor"/>
      </rPr>
      <t>2000000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</si>
  <si>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t>Žádný z ukazatelů není zpracován
nutno zadat studii</t>
    </r>
    <r>
      <rPr>
        <sz val="10"/>
        <rFont val="Calibri"/>
        <family val="2"/>
        <charset val="238"/>
        <scheme val="minor"/>
      </rPr>
      <t xml:space="preserve">
v realizaci</t>
    </r>
  </si>
  <si>
    <r>
      <t xml:space="preserve">4000000
</t>
    </r>
    <r>
      <rPr>
        <sz val="10"/>
        <rFont val="Calibri"/>
        <family val="2"/>
        <charset val="238"/>
        <scheme val="minor"/>
      </rPr>
      <t>16 200 000</t>
    </r>
  </si>
  <si>
    <r>
      <rPr>
        <strike/>
        <sz val="10"/>
        <rFont val="Calibri"/>
        <family val="2"/>
        <charset val="238"/>
        <scheme val="minor"/>
      </rPr>
      <t>plánováno</t>
    </r>
    <r>
      <rPr>
        <sz val="10"/>
        <rFont val="Calibri"/>
        <family val="2"/>
        <charset val="238"/>
        <scheme val="minor"/>
      </rPr>
      <t xml:space="preserve">
v realizaci</t>
    </r>
  </si>
  <si>
    <r>
      <rPr>
        <strike/>
        <sz val="10"/>
        <rFont val="Calibri"/>
        <family val="2"/>
        <charset val="238"/>
        <scheme val="minor"/>
      </rPr>
      <t>5000000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7 800 000</t>
    </r>
  </si>
  <si>
    <r>
      <rPr>
        <strike/>
        <sz val="10"/>
        <rFont val="Calibri"/>
        <family val="2"/>
        <charset val="238"/>
        <scheme val="minor"/>
      </rPr>
      <t>příprava PD</t>
    </r>
    <r>
      <rPr>
        <sz val="10"/>
        <rFont val="Calibri"/>
        <family val="2"/>
        <charset val="238"/>
        <scheme val="minor"/>
      </rPr>
      <t xml:space="preserve">
v realizaci</t>
    </r>
  </si>
  <si>
    <r>
      <t xml:space="preserve">3000000
</t>
    </r>
    <r>
      <rPr>
        <sz val="10"/>
        <rFont val="Calibri"/>
        <family val="2"/>
        <charset val="238"/>
        <scheme val="minor"/>
      </rPr>
      <t>3 600 000</t>
    </r>
  </si>
  <si>
    <r>
      <rPr>
        <strike/>
        <sz val="10"/>
        <rFont val="Calibri"/>
        <family val="2"/>
        <charset val="238"/>
        <scheme val="minor"/>
      </rPr>
      <t>nutno zadat studii</t>
    </r>
    <r>
      <rPr>
        <sz val="10"/>
        <rFont val="Calibri"/>
        <family val="2"/>
        <charset val="238"/>
        <scheme val="minor"/>
      </rPr>
      <t xml:space="preserve">
v realizaci</t>
    </r>
  </si>
  <si>
    <r>
      <t xml:space="preserve">5000000
5 200 000
</t>
    </r>
    <r>
      <rPr>
        <sz val="10"/>
        <rFont val="Calibri"/>
        <family val="2"/>
        <charset val="238"/>
        <scheme val="minor"/>
      </rPr>
      <t>6 240 000</t>
    </r>
  </si>
  <si>
    <r>
      <rPr>
        <strike/>
        <sz val="10"/>
        <rFont val="Calibri"/>
        <family val="2"/>
        <charset val="238"/>
        <scheme val="minor"/>
      </rPr>
      <t>zpracovává se PD</t>
    </r>
    <r>
      <rPr>
        <sz val="10"/>
        <rFont val="Calibri"/>
        <family val="2"/>
        <charset val="238"/>
        <scheme val="minor"/>
      </rPr>
      <t xml:space="preserve">
v realizaci</t>
    </r>
  </si>
  <si>
    <r>
      <t xml:space="preserve">5 000 000
5 200 000
</t>
    </r>
    <r>
      <rPr>
        <sz val="10"/>
        <rFont val="Calibri"/>
        <family val="2"/>
        <charset val="238"/>
        <scheme val="minor"/>
      </rPr>
      <t>8 400 000</t>
    </r>
  </si>
  <si>
    <r>
      <rPr>
        <strike/>
        <sz val="10"/>
        <rFont val="Calibri"/>
        <family val="2"/>
        <charset val="238"/>
        <scheme val="minor"/>
      </rPr>
      <t>nutno zadat PD</t>
    </r>
    <r>
      <rPr>
        <sz val="10"/>
        <rFont val="Calibri"/>
        <family val="2"/>
        <charset val="238"/>
        <scheme val="minor"/>
      </rPr>
      <t xml:space="preserve">
v realizaci</t>
    </r>
  </si>
  <si>
    <r>
      <rPr>
        <strike/>
        <sz val="10"/>
        <rFont val="Calibri"/>
        <family val="2"/>
        <charset val="238"/>
        <scheme val="minor"/>
      </rPr>
      <t xml:space="preserve">3000000
</t>
    </r>
    <r>
      <rPr>
        <sz val="10"/>
        <rFont val="Calibri"/>
        <family val="2"/>
        <charset val="238"/>
        <scheme val="minor"/>
      </rPr>
      <t>13 200 000</t>
    </r>
  </si>
  <si>
    <r>
      <t xml:space="preserve">2000000
</t>
    </r>
    <r>
      <rPr>
        <sz val="10"/>
        <rFont val="Calibri"/>
        <family val="2"/>
        <charset val="238"/>
        <scheme val="minor"/>
      </rPr>
      <t>2 400 000</t>
    </r>
  </si>
  <si>
    <r>
      <t xml:space="preserve">2500000
5 000 000
</t>
    </r>
    <r>
      <rPr>
        <sz val="10"/>
        <rFont val="Calibri"/>
        <family val="2"/>
        <charset val="238"/>
        <scheme val="minor"/>
      </rPr>
      <t>6 000 000</t>
    </r>
  </si>
  <si>
    <r>
      <t xml:space="preserve">1500000
4 000 000
</t>
    </r>
    <r>
      <rPr>
        <sz val="10"/>
        <rFont val="Calibri"/>
        <family val="2"/>
        <charset val="238"/>
        <scheme val="minor"/>
      </rPr>
      <t>4 800 000</t>
    </r>
  </si>
  <si>
    <r>
      <t xml:space="preserve">2500000
9 000 000
</t>
    </r>
    <r>
      <rPr>
        <sz val="10"/>
        <rFont val="Calibri"/>
        <family val="2"/>
        <charset val="238"/>
        <scheme val="minor"/>
      </rPr>
      <t>10 800 000</t>
    </r>
  </si>
  <si>
    <r>
      <t xml:space="preserve">2500000
6 000 000
</t>
    </r>
    <r>
      <rPr>
        <sz val="10"/>
        <rFont val="Calibri"/>
        <family val="2"/>
        <charset val="238"/>
        <scheme val="minor"/>
      </rPr>
      <t>9 000 000</t>
    </r>
  </si>
  <si>
    <r>
      <t>2500000
5 000 000</t>
    </r>
    <r>
      <rPr>
        <sz val="10"/>
        <rFont val="Calibri"/>
        <family val="2"/>
        <charset val="238"/>
        <scheme val="minor"/>
      </rPr>
      <t xml:space="preserve">
</t>
    </r>
    <r>
      <rPr>
        <strike/>
        <sz val="10"/>
        <rFont val="Calibri"/>
        <family val="2"/>
        <charset val="238"/>
        <scheme val="minor"/>
      </rPr>
      <t xml:space="preserve">7 500 000
</t>
    </r>
    <r>
      <rPr>
        <sz val="10"/>
        <rFont val="Calibri"/>
        <family val="2"/>
        <charset val="238"/>
        <scheme val="minor"/>
      </rPr>
      <t>12 000 000</t>
    </r>
  </si>
  <si>
    <r>
      <t>2500000
3 500 000</t>
    </r>
    <r>
      <rPr>
        <sz val="10"/>
        <rFont val="Calibri"/>
        <family val="2"/>
        <charset val="238"/>
        <scheme val="minor"/>
      </rPr>
      <t xml:space="preserve">
</t>
    </r>
    <r>
      <rPr>
        <strike/>
        <sz val="10"/>
        <rFont val="Calibri"/>
        <family val="2"/>
        <charset val="238"/>
        <scheme val="minor"/>
      </rPr>
      <t xml:space="preserve">5 400 000
</t>
    </r>
    <r>
      <rPr>
        <sz val="10"/>
        <rFont val="Calibri"/>
        <family val="2"/>
        <charset val="238"/>
        <scheme val="minor"/>
      </rPr>
      <t>8 400 000</t>
    </r>
  </si>
  <si>
    <r>
      <t>3000000
5 000 000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</si>
  <si>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zpracovává se studie</t>
    </r>
    <r>
      <rPr>
        <sz val="10"/>
        <rFont val="Calibri"/>
        <family val="2"/>
        <charset val="238"/>
        <scheme val="minor"/>
      </rPr>
      <t xml:space="preserve">
v realizaci</t>
    </r>
  </si>
  <si>
    <r>
      <t xml:space="preserve">1200000
5 000 000
</t>
    </r>
    <r>
      <rPr>
        <sz val="10"/>
        <rFont val="Calibri"/>
        <family val="2"/>
        <charset val="238"/>
        <scheme val="minor"/>
      </rPr>
      <t>6 000 000</t>
    </r>
  </si>
  <si>
    <r>
      <t>plánováno
zpracovává se PD</t>
    </r>
    <r>
      <rPr>
        <sz val="10"/>
        <rFont val="Calibri"/>
        <family val="2"/>
        <charset val="238"/>
        <scheme val="minor"/>
      </rPr>
      <t xml:space="preserve">
v realizaci</t>
    </r>
  </si>
  <si>
    <r>
      <rPr>
        <strike/>
        <sz val="10"/>
        <rFont val="Calibri"/>
        <family val="2"/>
        <charset val="238"/>
        <scheme val="minor"/>
      </rPr>
      <t>Renovace</t>
    </r>
    <r>
      <rPr>
        <sz val="10"/>
        <rFont val="Calibri"/>
        <family val="2"/>
        <charset val="238"/>
        <scheme val="minor"/>
      </rPr>
      <t xml:space="preserve"> Vybudování dvou učeben ICT - doplnění 3D technologiemi.</t>
    </r>
  </si>
  <si>
    <r>
      <t>2500000
10 000 000</t>
    </r>
    <r>
      <rPr>
        <sz val="10"/>
        <rFont val="Calibri"/>
        <family val="2"/>
        <charset val="238"/>
        <scheme val="minor"/>
      </rPr>
      <t xml:space="preserve">
</t>
    </r>
    <r>
      <rPr>
        <strike/>
        <sz val="10"/>
        <rFont val="Calibri"/>
        <family val="2"/>
        <charset val="238"/>
        <scheme val="minor"/>
      </rPr>
      <t xml:space="preserve">10 400 000
</t>
    </r>
    <r>
      <rPr>
        <sz val="10"/>
        <rFont val="Calibri"/>
        <family val="2"/>
        <charset val="238"/>
        <scheme val="minor"/>
      </rPr>
      <t>13 800 000</t>
    </r>
  </si>
  <si>
    <r>
      <rPr>
        <strike/>
        <sz val="10"/>
        <rFont val="Calibri"/>
        <family val="2"/>
        <charset val="238"/>
        <scheme val="minor"/>
      </rPr>
      <t>20000000</t>
    </r>
    <r>
      <rPr>
        <sz val="10"/>
        <rFont val="Calibri"/>
        <family val="2"/>
        <charset val="238"/>
        <scheme val="minor"/>
      </rPr>
      <t xml:space="preserve">
</t>
    </r>
    <r>
      <rPr>
        <strike/>
        <sz val="10"/>
        <rFont val="Calibri"/>
        <family val="2"/>
        <charset val="238"/>
        <scheme val="minor"/>
      </rPr>
      <t xml:space="preserve">22 500 000
</t>
    </r>
    <r>
      <rPr>
        <sz val="10"/>
        <rFont val="Calibri"/>
        <family val="2"/>
        <charset val="238"/>
        <scheme val="minor"/>
      </rPr>
      <t>30 000 000</t>
    </r>
  </si>
  <si>
    <r>
      <rPr>
        <strike/>
        <sz val="10"/>
        <rFont val="Calibri"/>
        <family val="2"/>
        <charset val="238"/>
        <scheme val="minor"/>
      </rPr>
      <t xml:space="preserve">Pořízení mobilní učebny pro výuku cizích předmětů a přírodovědných předmětů. </t>
    </r>
    <r>
      <rPr>
        <sz val="10"/>
        <rFont val="Calibri"/>
        <family val="2"/>
        <charset val="238"/>
        <scheme val="minor"/>
      </rPr>
      <t>Rozšíření konektivity na škole.</t>
    </r>
  </si>
  <si>
    <r>
      <t>2500000
4 000 000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9 600 000</t>
    </r>
  </si>
  <si>
    <r>
      <t xml:space="preserve">300 000
</t>
    </r>
    <r>
      <rPr>
        <sz val="10"/>
        <rFont val="Calibri"/>
        <family val="2"/>
        <charset val="238"/>
        <scheme val="minor"/>
      </rPr>
      <t>360 000</t>
    </r>
  </si>
  <si>
    <r>
      <t>Výstavba</t>
    </r>
    <r>
      <rPr>
        <strike/>
        <sz val="10"/>
        <rFont val="Calibri"/>
        <family val="2"/>
        <charset val="238"/>
        <scheme val="minor"/>
      </rPr>
      <t xml:space="preserve"> altánu</t>
    </r>
    <r>
      <rPr>
        <sz val="10"/>
        <rFont val="Calibri"/>
        <family val="2"/>
        <charset val="238"/>
        <scheme val="minor"/>
      </rPr>
      <t xml:space="preserve"> venkovní učebny v areálu školy se sezením pro jednu třídu pro sběr přírodního materiálu, ekologickou výchovu, výtvarného ateliéru aj.</t>
    </r>
  </si>
  <si>
    <r>
      <rPr>
        <strike/>
        <sz val="10"/>
        <rFont val="Calibri"/>
        <family val="2"/>
        <charset val="238"/>
        <scheme val="minor"/>
      </rPr>
      <t>500 000</t>
    </r>
    <r>
      <rPr>
        <sz val="10"/>
        <rFont val="Calibri"/>
        <family val="2"/>
        <charset val="238"/>
        <scheme val="minor"/>
      </rPr>
      <t xml:space="preserve">
4 500 000</t>
    </r>
  </si>
  <si>
    <r>
      <rPr>
        <strike/>
        <sz val="10"/>
        <rFont val="Calibri"/>
        <family val="2"/>
        <charset val="238"/>
        <scheme val="minor"/>
      </rPr>
      <t>425 000</t>
    </r>
    <r>
      <rPr>
        <sz val="10"/>
        <rFont val="Calibri"/>
        <family val="2"/>
        <charset val="238"/>
        <scheme val="minor"/>
      </rPr>
      <t xml:space="preserve">
3 825 000</t>
    </r>
  </si>
  <si>
    <r>
      <t xml:space="preserve">ano
</t>
    </r>
    <r>
      <rPr>
        <sz val="10"/>
        <rFont val="Calibri"/>
        <family val="2"/>
        <charset val="238"/>
        <scheme val="minor"/>
      </rPr>
      <t>x</t>
    </r>
  </si>
  <si>
    <r>
      <t xml:space="preserve">300000
</t>
    </r>
    <r>
      <rPr>
        <sz val="10"/>
        <rFont val="Calibri"/>
        <family val="2"/>
        <charset val="238"/>
        <scheme val="minor"/>
      </rPr>
      <t>600 000</t>
    </r>
  </si>
  <si>
    <r>
      <t xml:space="preserve">3000000
</t>
    </r>
    <r>
      <rPr>
        <sz val="10"/>
        <rFont val="Calibri"/>
        <family val="2"/>
        <charset val="238"/>
        <scheme val="minor"/>
      </rPr>
      <t>5 000 000</t>
    </r>
  </si>
  <si>
    <r>
      <rPr>
        <strike/>
        <sz val="10"/>
        <rFont val="Calibri"/>
        <family val="2"/>
        <charset val="238"/>
        <scheme val="minor"/>
      </rPr>
      <t xml:space="preserve">6000000
</t>
    </r>
    <r>
      <rPr>
        <sz val="10"/>
        <rFont val="Calibri"/>
        <family val="2"/>
        <charset val="238"/>
        <scheme val="minor"/>
      </rPr>
      <t>10 000 000</t>
    </r>
  </si>
  <si>
    <r>
      <t xml:space="preserve">920000
</t>
    </r>
    <r>
      <rPr>
        <sz val="10"/>
        <rFont val="Calibri"/>
        <family val="2"/>
        <charset val="238"/>
        <scheme val="minor"/>
      </rPr>
      <t>1 500 000</t>
    </r>
  </si>
  <si>
    <r>
      <rPr>
        <strike/>
        <sz val="10"/>
        <rFont val="Calibri"/>
        <family val="2"/>
        <charset val="238"/>
        <scheme val="minor"/>
      </rPr>
      <t xml:space="preserve">2000000
</t>
    </r>
    <r>
      <rPr>
        <sz val="10"/>
        <rFont val="Calibri"/>
        <family val="2"/>
        <charset val="238"/>
        <scheme val="minor"/>
      </rPr>
      <t>2 500 000</t>
    </r>
  </si>
  <si>
    <r>
      <rPr>
        <strike/>
        <sz val="10"/>
        <rFont val="Calibri"/>
        <family val="2"/>
        <charset val="238"/>
        <scheme val="minor"/>
      </rPr>
      <t>2025</t>
    </r>
    <r>
      <rPr>
        <sz val="10"/>
        <rFont val="Calibri"/>
        <family val="2"/>
        <charset val="238"/>
        <scheme val="minor"/>
      </rPr>
      <t xml:space="preserve">
2027</t>
    </r>
  </si>
  <si>
    <r>
      <rPr>
        <strike/>
        <sz val="10"/>
        <rFont val="Calibri"/>
        <family val="2"/>
        <charset val="238"/>
        <scheme val="minor"/>
      </rPr>
      <t>2021</t>
    </r>
    <r>
      <rPr>
        <sz val="10"/>
        <rFont val="Calibri"/>
        <family val="2"/>
        <charset val="238"/>
        <scheme val="minor"/>
      </rPr>
      <t xml:space="preserve">
2023</t>
    </r>
  </si>
  <si>
    <r>
      <t xml:space="preserve">Ano - se SVČ
</t>
    </r>
    <r>
      <rPr>
        <sz val="10"/>
        <rFont val="Calibri"/>
        <family val="2"/>
        <charset val="238"/>
        <scheme val="minor"/>
      </rPr>
      <t>x</t>
    </r>
  </si>
  <si>
    <t>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</si>
  <si>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</si>
  <si>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</si>
  <si>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Vybudování (přestavba) prostor pro zřízení školního poradenského pracoviště, nákup nábytku pro pedagogy i žáky (vybavení pracovního prostoru pro žáky), PC a tiskárna, připojení k internetové síti.</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</si>
  <si>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</si>
  <si>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učeben cizích jazyků – zavedení interaktivní jazykové učebny, nákup PC stanic, vizualizéru, interaktivní tabule, nábytku; zajištění bezbariérového přístupu do učeben.</t>
  </si>
  <si>
    <t>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</si>
  <si>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</si>
  <si>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r>
      <t>Hardware:</t>
    </r>
    <r>
      <rPr>
        <sz val="10"/>
        <rFont val="Calibri"/>
        <family val="2"/>
        <charset val="238"/>
        <scheme val="minor"/>
      </rPr>
      <t xml:space="preserve"> virtuální brýle - sada 16 ks, notebook, ovladače, dokovací stanice,  školení pg. pracovníků, následný servis.
</t>
    </r>
    <r>
      <rPr>
        <u/>
        <sz val="10"/>
        <rFont val="Calibri"/>
        <family val="2"/>
        <charset val="238"/>
        <scheme val="minor"/>
      </rPr>
      <t>Software</t>
    </r>
    <r>
      <rPr>
        <sz val="10"/>
        <rFont val="Calibri"/>
        <family val="2"/>
        <charset val="238"/>
        <scheme val="minor"/>
      </rPr>
      <t>: programy na výuku předmětů fyzika, chemie, biologie, matematika, astronomie, zeměpis, cizí jazyky.</t>
    </r>
  </si>
  <si>
    <t>Demontáž stávající podlahy včetně podkladního roštu v tělocvičně, vystěrkování, broušení, montáž sportovní podlahy podlepením, montáž soklové lišty,  vymalování, nové kryty na topení.</t>
  </si>
  <si>
    <r>
      <rPr>
        <strike/>
        <sz val="10"/>
        <rFont val="Calibri"/>
        <family val="2"/>
        <charset val="238"/>
        <scheme val="minor"/>
      </rPr>
      <t xml:space="preserve">BRIDGE714 </t>
    </r>
    <r>
      <rPr>
        <sz val="10"/>
        <rFont val="Calibri"/>
        <family val="2"/>
        <charset val="238"/>
        <scheme val="minor"/>
      </rPr>
      <t>Bridge Academy Group</t>
    </r>
    <r>
      <rPr>
        <strike/>
        <sz val="10"/>
        <rFont val="Calibri"/>
        <family val="2"/>
        <charset val="238"/>
        <scheme val="minor"/>
      </rPr>
      <t xml:space="preserve"> </t>
    </r>
    <r>
      <rPr>
        <sz val="10"/>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Jednalo by se o počítačové liceum pro cca 40 žáků. </t>
    </r>
  </si>
  <si>
    <r>
      <rPr>
        <strike/>
        <sz val="10"/>
        <rFont val="Calibri"/>
        <family val="2"/>
        <charset val="238"/>
        <scheme val="minor"/>
      </rPr>
      <t>8000000</t>
    </r>
    <r>
      <rPr>
        <sz val="10"/>
        <rFont val="Calibri"/>
        <family val="2"/>
        <charset val="238"/>
        <scheme val="minor"/>
      </rPr>
      <t xml:space="preserve">
20 000 000</t>
    </r>
  </si>
  <si>
    <r>
      <t xml:space="preserve">2017
</t>
    </r>
    <r>
      <rPr>
        <sz val="10"/>
        <rFont val="Calibri"/>
        <family val="2"/>
        <charset val="238"/>
        <scheme val="minor"/>
      </rPr>
      <t>2021</t>
    </r>
  </si>
  <si>
    <r>
      <t xml:space="preserve">5000000
</t>
    </r>
    <r>
      <rPr>
        <sz val="10"/>
        <rFont val="Calibri"/>
        <family val="2"/>
        <charset val="238"/>
        <scheme val="minor"/>
      </rPr>
      <t>7 000 000</t>
    </r>
  </si>
  <si>
    <r>
      <rPr>
        <strike/>
        <sz val="10"/>
        <rFont val="Calibri"/>
        <family val="2"/>
        <charset val="238"/>
        <scheme val="minor"/>
      </rPr>
      <t>2016</t>
    </r>
    <r>
      <rPr>
        <sz val="10"/>
        <rFont val="Calibri"/>
        <family val="2"/>
        <charset val="238"/>
        <scheme val="minor"/>
      </rPr>
      <t xml:space="preserve">
2021</t>
    </r>
  </si>
  <si>
    <t>Modernizace žákovské kuchyňky</t>
  </si>
  <si>
    <t>Modernizace žákovské kuchyňky s možným propojením s místností 1.04 (prádelna), ve které by mohla být vytvořena učebna na výuku ručních prací.</t>
  </si>
  <si>
    <t>záměr OPST</t>
  </si>
  <si>
    <t>Pedagogická intervence</t>
  </si>
  <si>
    <t>Vytvoření plnohodnotné učebny pro podporu žáků s SVP.</t>
  </si>
  <si>
    <t>Vytvoření dvou moderních multimediálních učeben</t>
  </si>
  <si>
    <t>Z aktuální posilovny a skladu knih dojde k vyzvoření dvou moderních multimediálních učeben.</t>
  </si>
  <si>
    <t>Vytvoření plnohodnotné učebny pro žáky s SVP.</t>
  </si>
  <si>
    <t>Vytvoření dvou plnohodnotných učeben pro výuku cizích jazyků.</t>
  </si>
  <si>
    <t>Rekonstrukce učebny fyziky</t>
  </si>
  <si>
    <t>Úplná rekonsturkuce učebny fyziky včetně kabinetu.</t>
  </si>
  <si>
    <t>Modernizace učebny dílen a robotiky.</t>
  </si>
  <si>
    <t>Modernizace cvičné kuchyňky</t>
  </si>
  <si>
    <t>Modernizace cvičné kuchyňky.</t>
  </si>
  <si>
    <t>Modernizace dílny</t>
  </si>
  <si>
    <t>Modernizace dílny.</t>
  </si>
  <si>
    <t>Vytvoření učebny informatiky</t>
  </si>
  <si>
    <t>Vytvoření odborné učebny pro výuku informatiky a především robotiky.</t>
  </si>
  <si>
    <t>Vytvoření zázemí pro školní poradenský tým a pro speciální výuku žáků s SVP.</t>
  </si>
  <si>
    <t>Modernizace učebny chemie</t>
  </si>
  <si>
    <t>Modernizace učebny chemie.</t>
  </si>
  <si>
    <t xml:space="preserve">Vytvoření nové učebny robotiky </t>
  </si>
  <si>
    <t>Vytvoření nové učebny robotiky</t>
  </si>
  <si>
    <t>Vytvoření nové odborné učebny pro multimediální výchovu</t>
  </si>
  <si>
    <t>Modernizace učebny fyziky</t>
  </si>
  <si>
    <t>Modernizace učebny IT</t>
  </si>
  <si>
    <t>Modernizace učebny IT.</t>
  </si>
  <si>
    <t>Modernizace multimediální učebny</t>
  </si>
  <si>
    <t>Modernizace učebny hudební výuky</t>
  </si>
  <si>
    <t>Modernizace multifunkční učebny</t>
  </si>
  <si>
    <t>Modernizace multifunkční učebny, která by sloužila i jako učebna pro dělení tříd, s výpočetní technikou pro rozvoj diginálních kompetencí.</t>
  </si>
  <si>
    <t>Modernizace žákovských kuchyněk</t>
  </si>
  <si>
    <t>Modernizace keramické dílny</t>
  </si>
  <si>
    <t xml:space="preserve">Modernizace učebny pracovních činností, vaření </t>
  </si>
  <si>
    <t xml:space="preserve">Modernizace učebny IT + robotika </t>
  </si>
  <si>
    <t>Modernizace učebny - zkušebna</t>
  </si>
  <si>
    <t>Modernizace školního klubu</t>
  </si>
  <si>
    <t>Modernizace učebny pracovních činností, dílny</t>
  </si>
  <si>
    <t>Modernizace počítačové učebny</t>
  </si>
  <si>
    <t>Modernizace učebny zeměpisu</t>
  </si>
  <si>
    <t>Modernizace učebny pro výuku hudební výchovy, multimediální učebny</t>
  </si>
  <si>
    <t>Modernizace učebny dějepisu</t>
  </si>
  <si>
    <t>Modernizace tří jazykových učeben</t>
  </si>
  <si>
    <t>Modernizace učebny pro přípravnou třídu</t>
  </si>
  <si>
    <t>Modernizace učebny výtvarné výchovy, multimediální učebna</t>
  </si>
  <si>
    <t>Rekonstrukce a modernizace prostorů a učeben předškolního vzdělávání.</t>
  </si>
  <si>
    <t>Vybudování učebny, která připraví žáky ze socio-kulturně znevýhodněného prostředí na život.</t>
  </si>
  <si>
    <t>Vybudování učeben ICT, přírodních věd a cizích jazyků.</t>
  </si>
  <si>
    <t>Modernizace učeben neformálního a zájmového vzdělávání v rámci návaznosti na přírodní vědy a digitální kompetence.</t>
  </si>
  <si>
    <t>Rekonstrukce pavilonu tělocvičny a školních dílen včetně sociálních zařízení.</t>
  </si>
  <si>
    <t>Rekonstrukce budovy a rozšíření kapacity MŠ - č.p.365, Široký vrch</t>
  </si>
  <si>
    <t>Rekonstrukce budovy, multifunkční třídy k účelům předškolního vzdělávání. Nové soc zařízení, zázemí pro pedagogy, relaxační místnost, výdejna, energeticky úsporná stavba, revitalizace a úprava části  zahrady.</t>
  </si>
  <si>
    <t>Rekonstrukce budovy, vybudování multifunkční třídy k účelům předškolního vzdělávání. Nové soc. zařízení, zázemí pro pedagogy, relaxační místnost, výdejna, energeticky úsporná stavba, revitalizace a úprava části zahrady.</t>
  </si>
  <si>
    <t>Mateřská škola U Diplomky 
s. r. o.</t>
  </si>
  <si>
    <t>Mgr. Dita Břečková Šeinerová
č.p. 170,
341 92 Srní</t>
  </si>
  <si>
    <t xml:space="preserve">Rozšíření kapacity o jednu kmenovou učebnu a dvě nové noclehárny, včetně nábytku a vybavení všech nových místností. Včetně bezbariérovosti (výtah + vstupy) a sociálního zázemí. Rozšíření konektivity v celém prostranství. Úprava venkovního prostranství a výsadba zeleně. </t>
  </si>
  <si>
    <r>
      <t>12000000
18 000 000</t>
    </r>
    <r>
      <rPr>
        <sz val="10"/>
        <rFont val="Calibri"/>
        <family val="2"/>
        <charset val="238"/>
        <scheme val="minor"/>
      </rPr>
      <t xml:space="preserve">
 25 000 000</t>
    </r>
  </si>
  <si>
    <r>
      <t xml:space="preserve">Navýšení kapacity o tři třídy zejména s ohledem na přijímání dětí mladších tří let do MŠ - rekonstrukce 2 </t>
    </r>
    <r>
      <rPr>
        <strike/>
        <sz val="10"/>
        <rFont val="Calibri"/>
        <family val="2"/>
        <charset val="238"/>
        <scheme val="minor"/>
      </rPr>
      <t>poschodí</t>
    </r>
    <r>
      <rPr>
        <sz val="10"/>
        <rFont val="Calibri"/>
        <family val="2"/>
        <charset val="238"/>
        <scheme val="minor"/>
      </rPr>
      <t xml:space="preserve"> podlaží, výstavba výtahu (osobní, jídelní), bezbariérové úpravy</t>
    </r>
  </si>
  <si>
    <r>
      <rPr>
        <strike/>
        <sz val="10"/>
        <rFont val="Calibri"/>
        <family val="2"/>
        <charset val="238"/>
        <scheme val="minor"/>
      </rPr>
      <t>zpracovává se PD</t>
    </r>
    <r>
      <rPr>
        <sz val="10"/>
        <rFont val="Calibri"/>
        <family val="2"/>
        <charset val="238"/>
        <scheme val="minor"/>
      </rPr>
      <t xml:space="preserve">
</t>
    </r>
    <r>
      <rPr>
        <strike/>
        <sz val="10"/>
        <rFont val="Calibri"/>
        <family val="2"/>
        <charset val="238"/>
        <scheme val="minor"/>
      </rPr>
      <t>výběr dodavatele</t>
    </r>
    <r>
      <rPr>
        <sz val="10"/>
        <rFont val="Calibri"/>
        <family val="2"/>
        <charset val="238"/>
        <scheme val="minor"/>
      </rPr>
      <t xml:space="preserve">
v realizaci</t>
    </r>
  </si>
  <si>
    <t>Úprava venkovního prostranství včetně herních prvků, povrchů a výsadba zeleně.</t>
  </si>
  <si>
    <r>
      <rPr>
        <strike/>
        <sz val="10"/>
        <rFont val="Calibri"/>
        <family val="2"/>
        <charset val="238"/>
        <scheme val="minor"/>
      </rPr>
      <t>zpracovává se PD
vybraný dodavatel</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</si>
  <si>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Úprava školní zahrady ZŠ - 2 části odpočinková (altán, učebna) a výuková (ekosystémy, pěstitelství)</t>
    </r>
    <r>
      <rPr>
        <sz val="10"/>
        <rFont val="Calibri"/>
        <family val="2"/>
        <charset val="238"/>
        <scheme val="minor"/>
      </rPr>
      <t xml:space="preserve">
Úpravy zahrady MŠ (venkovní učebna, venkovní herní prvky).</t>
    </r>
  </si>
  <si>
    <t>Prosvětlení současných tříd MŠ, modernizace klimatizace, vybudování nové kotelny s výkonnějším kotlem na vytápění, popřípadě instalace tepelného čerpadla a nových odpadních septiků. Fotovoltaika.</t>
  </si>
  <si>
    <t>Vybourání okenních světlíků - prosvětlení současných tříd MŠ, modernizace klimatizace, vybudování nové kotelny s výkonnějším kotlem na vytápění či nová instalace tepelného čerpadla a nové rozvody septiku. Nová fotovoltaika.</t>
  </si>
  <si>
    <r>
      <t>2025
2027</t>
    </r>
    <r>
      <rPr>
        <sz val="10"/>
        <rFont val="Calibri"/>
        <family val="2"/>
        <charset val="238"/>
        <scheme val="minor"/>
      </rPr>
      <t xml:space="preserve">
2023</t>
    </r>
  </si>
  <si>
    <r>
      <t>Plánováno
zpracovává se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</si>
  <si>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2022
2025</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2023</t>
    </r>
  </si>
  <si>
    <r>
      <t>zpracovává se PD
částečně v realizaci terénní úpravy prostoru učeben v přírodě, plánována rekonstrukce povrchu dvora</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</si>
  <si>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</si>
  <si>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2025</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2023</t>
    </r>
  </si>
  <si>
    <r>
      <rPr>
        <strike/>
        <sz val="10"/>
        <rFont val="Calibri"/>
        <family val="2"/>
        <charset val="238"/>
        <scheme val="minor"/>
      </rPr>
      <t>zpracovává se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</si>
  <si>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2026</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2023</t>
    </r>
  </si>
  <si>
    <r>
      <t xml:space="preserve">Rekonstrukce a vybavení učebny fyziky
</t>
    </r>
    <r>
      <rPr>
        <sz val="10"/>
        <rFont val="Calibri"/>
        <family val="2"/>
        <charset val="238"/>
        <scheme val="minor"/>
      </rPr>
      <t>Rekonstrukce a modernizace učebny fyziky + kabinetu</t>
    </r>
  </si>
  <si>
    <t>Projekt bude zaměřen na nové uspořádání a vybavení učebny funkčním nábytkem, včetně moderních učebních pomůcek a interaktivní tabule.  V rámci projektu dojde také k částečným stavebním úpravám učebny a kabinetu.</t>
  </si>
  <si>
    <r>
      <rPr>
        <strike/>
        <sz val="10"/>
        <rFont val="Calibri"/>
        <family val="2"/>
        <charset val="238"/>
        <scheme val="minor"/>
      </rPr>
      <t>680 000</t>
    </r>
    <r>
      <rPr>
        <sz val="10"/>
        <rFont val="Calibri"/>
        <family val="2"/>
        <charset val="238"/>
        <scheme val="minor"/>
      </rPr>
      <t xml:space="preserve">
6 800 000</t>
    </r>
  </si>
  <si>
    <r>
      <rPr>
        <strike/>
        <sz val="10"/>
        <rFont val="Calibri"/>
        <family val="2"/>
        <charset val="238"/>
        <scheme val="minor"/>
      </rPr>
      <t>příprava PD</t>
    </r>
    <r>
      <rPr>
        <sz val="10"/>
        <rFont val="Calibri"/>
        <family val="2"/>
        <charset val="238"/>
        <scheme val="minor"/>
      </rPr>
      <t xml:space="preserve">
zpracovaná PD</t>
    </r>
  </si>
  <si>
    <t>Rekonstrukce a modernizace druhé učebny informatiky</t>
  </si>
  <si>
    <r>
      <t xml:space="preserve">Projekt bude zaměřen na nové uspořádání a vybavení učebny funkčním nábytkem, včetně moderních učebních pomůcek a nových pc. V rámci projektu dojde také k částečným stavebním úpravám učebny.
</t>
    </r>
    <r>
      <rPr>
        <strike/>
        <sz val="10"/>
        <rFont val="Calibri"/>
        <family val="2"/>
        <charset val="238"/>
        <scheme val="minor"/>
      </rPr>
      <t>Vybavení stávající učebny novými stoly, židlemi a novými PC</t>
    </r>
  </si>
  <si>
    <r>
      <rPr>
        <strike/>
        <sz val="10"/>
        <rFont val="Calibri"/>
        <family val="2"/>
        <charset val="238"/>
        <scheme val="minor"/>
      </rPr>
      <t>680 000</t>
    </r>
    <r>
      <rPr>
        <sz val="10"/>
        <rFont val="Calibri"/>
        <family val="2"/>
        <charset val="238"/>
        <scheme val="minor"/>
      </rPr>
      <t xml:space="preserve">
5 100 000</t>
    </r>
  </si>
  <si>
    <t>Projekt bude zaměřen na vybudování nové učebny robotiky a nákupu učebních pomůcek pro výuku robotiky, dále je projekt zaměřen na vybavení žákovských dílen moderními pomůckami. V rámci projektu dojde také k částečným stavebním úpravám učebny.</t>
  </si>
  <si>
    <r>
      <rPr>
        <strike/>
        <sz val="10"/>
        <rFont val="Calibri"/>
        <family val="2"/>
        <charset val="238"/>
        <scheme val="minor"/>
      </rPr>
      <t>studie proveditelnosti</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zpracovaná PD</t>
    </r>
  </si>
  <si>
    <t>Rekonstrukce a modernizace učebny chemie a přírodních věd + kabinet</t>
  </si>
  <si>
    <t>Projekt bude zaměřen na rekonstrukci, nové uspořádání a vybavení učebny funkčním nábytkem, včetně moderních učebních pomůcek, dále na zkvalitnění výuky přírodních věd zapojením moderních technologií do  výuky.  V rámci projektu dojde také k částečným stavebním úpravám učebny.</t>
  </si>
  <si>
    <r>
      <rPr>
        <strike/>
        <sz val="10"/>
        <rFont val="Calibri"/>
        <family val="2"/>
        <charset val="238"/>
        <scheme val="minor"/>
      </rPr>
      <t>850 000</t>
    </r>
    <r>
      <rPr>
        <sz val="10"/>
        <rFont val="Calibri"/>
        <family val="2"/>
        <charset val="238"/>
        <scheme val="minor"/>
      </rPr>
      <t xml:space="preserve">
2 550 000</t>
    </r>
  </si>
  <si>
    <r>
      <rPr>
        <strike/>
        <sz val="10"/>
        <rFont val="Calibri"/>
        <family val="2"/>
        <charset val="238"/>
        <scheme val="minor"/>
      </rPr>
      <t>4 250 000</t>
    </r>
    <r>
      <rPr>
        <sz val="10"/>
        <rFont val="Calibri"/>
        <family val="2"/>
        <charset val="238"/>
        <scheme val="minor"/>
      </rPr>
      <t xml:space="preserve">
5 100 000</t>
    </r>
  </si>
  <si>
    <t>Zajištění konektivity školy (rozvody internetu, wifi síť).</t>
  </si>
  <si>
    <r>
      <rPr>
        <strike/>
        <sz val="10"/>
        <rFont val="Calibri"/>
        <family val="2"/>
        <charset val="238"/>
        <scheme val="minor"/>
      </rPr>
      <t>6 800 000</t>
    </r>
    <r>
      <rPr>
        <sz val="10"/>
        <rFont val="Calibri"/>
        <family val="2"/>
        <charset val="238"/>
        <scheme val="minor"/>
      </rPr>
      <t xml:space="preserve">
7 650 000</t>
    </r>
  </si>
  <si>
    <r>
      <t xml:space="preserve">Vybudování bezbariérového WC, </t>
    </r>
    <r>
      <rPr>
        <b/>
        <strike/>
        <sz val="10"/>
        <rFont val="Calibri"/>
        <family val="2"/>
        <charset val="238"/>
        <scheme val="minor"/>
      </rPr>
      <t>schodolez</t>
    </r>
  </si>
  <si>
    <t>Rekonstrukce učebny dílen, nákup strojového příslušenství, nákup nového nábytku; zajištění bezbariérového přístupu do učebny, včetně konektivity.</t>
  </si>
  <si>
    <r>
      <t xml:space="preserve">Vybudování </t>
    </r>
    <r>
      <rPr>
        <strike/>
        <sz val="10"/>
        <rFont val="Calibri"/>
        <family val="2"/>
        <charset val="238"/>
        <scheme val="minor"/>
      </rPr>
      <t xml:space="preserve">dvou </t>
    </r>
    <r>
      <rPr>
        <sz val="10"/>
        <rFont val="Calibri"/>
        <family val="2"/>
        <charset val="238"/>
        <scheme val="minor"/>
      </rPr>
      <t>jedné</t>
    </r>
    <r>
      <rPr>
        <b/>
        <sz val="10"/>
        <rFont val="Calibri"/>
        <family val="2"/>
        <charset val="238"/>
        <scheme val="minor"/>
      </rPr>
      <t xml:space="preserve"> jazykové učebny</t>
    </r>
    <r>
      <rPr>
        <sz val="10"/>
        <rFont val="Calibri"/>
        <family val="2"/>
        <charset val="238"/>
        <scheme val="minor"/>
      </rPr>
      <t xml:space="preserve"> </t>
    </r>
    <r>
      <rPr>
        <strike/>
        <sz val="10"/>
        <rFont val="Calibri"/>
        <family val="2"/>
        <charset val="238"/>
        <scheme val="minor"/>
      </rPr>
      <t>jazykových učeben</t>
    </r>
    <r>
      <rPr>
        <sz val="10"/>
        <rFont val="Calibri"/>
        <family val="2"/>
        <charset val="238"/>
        <scheme val="minor"/>
      </rPr>
      <t>.</t>
    </r>
  </si>
  <si>
    <r>
      <rPr>
        <strike/>
        <sz val="10"/>
        <rFont val="Calibri"/>
        <family val="2"/>
        <charset val="238"/>
        <scheme val="minor"/>
      </rPr>
      <t>ne</t>
    </r>
    <r>
      <rPr>
        <sz val="10"/>
        <rFont val="Calibri"/>
        <family val="2"/>
        <charset val="238"/>
        <scheme val="minor"/>
      </rPr>
      <t xml:space="preserve">
</t>
    </r>
    <r>
      <rPr>
        <b/>
        <sz val="10"/>
        <rFont val="Calibri"/>
        <family val="2"/>
        <charset val="238"/>
        <scheme val="minor"/>
      </rPr>
      <t>ano</t>
    </r>
  </si>
  <si>
    <r>
      <t xml:space="preserve">Vybudování venkovní učebny. </t>
    </r>
    <r>
      <rPr>
        <strike/>
        <sz val="10"/>
        <rFont val="Calibri"/>
        <family val="2"/>
        <charset val="238"/>
        <scheme val="minor"/>
      </rPr>
      <t>a arboreta na pozemku školy, renovace skleníku.</t>
    </r>
  </si>
  <si>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zpracována</t>
    </r>
  </si>
  <si>
    <t>Rekonstrukce a modernizace učebny robotiky +pc, učebny pro cizí jazyky a učebnu chemie vč. kabinetů</t>
  </si>
  <si>
    <t xml:space="preserve">Rekonstrukce učebny robotiky a pc, podpora výuky  práce s digitální technologií, nákup učebních pomůcek k podpoře této výuky  a vybavení třídy nábytkem.  V rámci projektu dojde také k částečným stavebním úpravám učebny. </t>
  </si>
  <si>
    <r>
      <rPr>
        <strike/>
        <sz val="10"/>
        <rFont val="Calibri"/>
        <family val="2"/>
        <charset val="238"/>
        <scheme val="minor"/>
      </rPr>
      <t>3 400 000</t>
    </r>
    <r>
      <rPr>
        <sz val="10"/>
        <rFont val="Calibri"/>
        <family val="2"/>
        <charset val="238"/>
        <scheme val="minor"/>
      </rPr>
      <t xml:space="preserve">
4 250 000</t>
    </r>
  </si>
  <si>
    <r>
      <rPr>
        <strike/>
        <sz val="10"/>
        <rFont val="Calibri"/>
        <family val="2"/>
        <charset val="238"/>
        <scheme val="minor"/>
      </rPr>
      <t>příprava PD</t>
    </r>
    <r>
      <rPr>
        <sz val="10"/>
        <rFont val="Calibri"/>
        <family val="2"/>
        <charset val="238"/>
        <scheme val="minor"/>
      </rPr>
      <t xml:space="preserve">
PD zpracována</t>
    </r>
  </si>
  <si>
    <t>Rekonstrukce a modernizace učebny pro cizí jazyky včetně nákupu vybavení, učebních pomůcek a nezbytné technologie. Modernizace kabinetu.  V rámci projektu dojde také k částečným stavebním úpravám učebny a kabinetu.</t>
  </si>
  <si>
    <t>Rekonstrukce a modernizace učebny pro výuku chemie včetně nákupu vybavení, učebních pomůcek a nezbytné technologie. Modernizace kabinetu. V rámci projektu dojde také k částečným stavebním úpravám učebny a kabinetu.</t>
  </si>
  <si>
    <r>
      <rPr>
        <strike/>
        <sz val="10"/>
        <rFont val="Calibri"/>
        <family val="2"/>
        <charset val="238"/>
        <scheme val="minor"/>
      </rPr>
      <t>4 250 000</t>
    </r>
    <r>
      <rPr>
        <sz val="10"/>
        <rFont val="Calibri"/>
        <family val="2"/>
        <charset val="238"/>
        <scheme val="minor"/>
      </rPr>
      <t xml:space="preserve">
5 950 000</t>
    </r>
  </si>
  <si>
    <t>Vybudování bezbariérového WC a rampy. Zajištění bezbariérového vstupu.</t>
  </si>
  <si>
    <t>Rekonstrukce a modernizace učebny pc, učebny pro cizí jazyky a učebny fyziky vč. kabinetů</t>
  </si>
  <si>
    <t>Rekonstrukce a modernizace učebny pc včetně nákupu vybavení, učebních pomůcek a nezbytné technologie. Modernizace kabinetu.  V rámci projektu dojde také k částečným stavebním úpravám učebny a kabinetu.</t>
  </si>
  <si>
    <r>
      <rPr>
        <strike/>
        <sz val="10"/>
        <rFont val="Calibri"/>
        <family val="2"/>
        <charset val="238"/>
        <scheme val="minor"/>
      </rPr>
      <t>4 250 000</t>
    </r>
    <r>
      <rPr>
        <sz val="10"/>
        <rFont val="Calibri"/>
        <family val="2"/>
        <charset val="238"/>
        <scheme val="minor"/>
      </rPr>
      <t xml:space="preserve">
6 375 000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</si>
  <si>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zpracovaná</t>
    </r>
  </si>
  <si>
    <r>
      <rPr>
        <strike/>
        <sz val="10"/>
        <rFont val="Calibri"/>
        <family val="2"/>
        <charset val="238"/>
        <scheme val="minor"/>
      </rPr>
      <t>4 250 000</t>
    </r>
    <r>
      <rPr>
        <sz val="10"/>
        <rFont val="Calibri"/>
        <family val="2"/>
        <charset val="238"/>
        <scheme val="minor"/>
      </rPr>
      <t xml:space="preserve">
6 800 000</t>
    </r>
  </si>
  <si>
    <t xml:space="preserve">Rekonstrukce a modernizace učebny fyziky včetně nákupu vybavení, učebních pomůcek a nezbytné technologie. Modernizace kabinetu. V rámci projektu dojde také k částečným stavebním úpravám učebny a kabinetu. </t>
  </si>
  <si>
    <r>
      <rPr>
        <strike/>
        <sz val="10"/>
        <rFont val="Calibri"/>
        <family val="2"/>
        <charset val="238"/>
        <scheme val="minor"/>
      </rPr>
      <t>4 250 000</t>
    </r>
    <r>
      <rPr>
        <sz val="10"/>
        <rFont val="Calibri"/>
        <family val="2"/>
        <charset val="238"/>
        <scheme val="minor"/>
      </rPr>
      <t xml:space="preserve">
7 650 000</t>
    </r>
  </si>
  <si>
    <t xml:space="preserve">Komplexní rekonstrukce kinosálu a rekonstrukce zázemí pro činnost školních družin a školního klubu </t>
  </si>
  <si>
    <t>Kompletní rekonstrukce kinosálu včetně vzduchotechniky,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</si>
  <si>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zpracovaná</t>
    </r>
  </si>
  <si>
    <r>
      <rPr>
        <strike/>
        <sz val="10"/>
        <rFont val="Calibri"/>
        <family val="2"/>
        <charset val="238"/>
        <scheme val="minor"/>
      </rPr>
      <t>5 100 000</t>
    </r>
    <r>
      <rPr>
        <sz val="10"/>
        <rFont val="Calibri"/>
        <family val="2"/>
        <charset val="238"/>
        <scheme val="minor"/>
      </rPr>
      <t xml:space="preserve">
7 650 000</t>
    </r>
  </si>
  <si>
    <r>
      <rPr>
        <strike/>
        <sz val="10"/>
        <rFont val="Calibri"/>
        <family val="2"/>
        <charset val="238"/>
        <scheme val="minor"/>
      </rPr>
      <t>127 500</t>
    </r>
    <r>
      <rPr>
        <sz val="10"/>
        <rFont val="Calibri"/>
        <family val="2"/>
        <charset val="238"/>
        <scheme val="minor"/>
      </rPr>
      <t xml:space="preserve">
2 550 000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</si>
  <si>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zpracována</t>
    </r>
  </si>
  <si>
    <r>
      <rPr>
        <strike/>
        <sz val="10"/>
        <rFont val="Calibri"/>
        <family val="2"/>
        <charset val="238"/>
        <scheme val="minor"/>
      </rPr>
      <t>Školní poradenské pracoviště</t>
    </r>
    <r>
      <rPr>
        <sz val="10"/>
        <rFont val="Calibri"/>
        <family val="2"/>
        <charset val="238"/>
        <scheme val="minor"/>
      </rPr>
      <t xml:space="preserve">
Vybudování dvou školních poradenských pracovišť (speciální pedagogika, speciální nápravy)</t>
    </r>
  </si>
  <si>
    <t>Vybudování (přestavba) prostor pro zřízení školního poradenského pracoviště (speciální pedagogika), rekonstrukce reedukační učebny pro žáky se speciálními vzdělávacími potřebami (speciální nápravy). V rámci projektu dojde také k částečným stavebním úpravám.</t>
  </si>
  <si>
    <r>
      <rPr>
        <strike/>
        <sz val="10"/>
        <rFont val="Calibri"/>
        <family val="2"/>
        <charset val="238"/>
        <scheme val="minor"/>
      </rPr>
      <t>1 700 000</t>
    </r>
    <r>
      <rPr>
        <sz val="10"/>
        <rFont val="Calibri"/>
        <family val="2"/>
        <charset val="238"/>
        <scheme val="minor"/>
      </rPr>
      <t xml:space="preserve">
3 400 000</t>
    </r>
  </si>
  <si>
    <t>Vybudování učebny robotiky vč. kabinetu</t>
  </si>
  <si>
    <t>Vybudování nové učebny robotiky, nákup učebních pomůcek pro výuku robotiky. Nová elektroinstalace a podlahy. Modernizace kabinetu včetně vybavení.  V rámci projektu dojde také ke stavebním úpravám učebny a kabinetu.</t>
  </si>
  <si>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zpracovaná PD</t>
    </r>
  </si>
  <si>
    <r>
      <rPr>
        <strike/>
        <sz val="10"/>
        <rFont val="Calibri"/>
        <family val="2"/>
        <charset val="238"/>
        <scheme val="minor"/>
      </rPr>
      <t>2 550 000</t>
    </r>
    <r>
      <rPr>
        <sz val="10"/>
        <rFont val="Calibri"/>
        <family val="2"/>
        <charset val="238"/>
        <scheme val="minor"/>
      </rPr>
      <t xml:space="preserve">
8 500 000</t>
    </r>
  </si>
  <si>
    <r>
      <t xml:space="preserve">Úprava školní zahrady ZŠ - 2 části odpočinková (altán, učebna) a výuková (ekosystémy, pěstitelství). </t>
    </r>
    <r>
      <rPr>
        <strike/>
        <sz val="10"/>
        <rFont val="Calibri"/>
        <family val="2"/>
        <charset val="238"/>
        <scheme val="minor"/>
      </rPr>
      <t>Úpravy zahrady MŠ (venkovní učebna, venkovní herní prvky)</t>
    </r>
  </si>
  <si>
    <r>
      <rPr>
        <strike/>
        <sz val="10"/>
        <rFont val="Calibri"/>
        <family val="2"/>
        <charset val="238"/>
        <scheme val="minor"/>
      </rPr>
      <t xml:space="preserve">MŠ i </t>
    </r>
    <r>
      <rPr>
        <sz val="10"/>
        <rFont val="Calibri"/>
        <family val="2"/>
        <charset val="238"/>
        <scheme val="minor"/>
      </rPr>
      <t>ZŠ</t>
    </r>
  </si>
  <si>
    <r>
      <rPr>
        <strike/>
        <sz val="10"/>
        <rFont val="Calibri"/>
        <family val="2"/>
        <charset val="238"/>
        <scheme val="minor"/>
      </rPr>
      <t>2023</t>
    </r>
    <r>
      <rPr>
        <sz val="10"/>
        <rFont val="Calibri"/>
        <family val="2"/>
        <charset val="238"/>
        <scheme val="minor"/>
      </rPr>
      <t xml:space="preserve">
2022</t>
    </r>
  </si>
  <si>
    <r>
      <t xml:space="preserve">Interaktivní venkovní učebna </t>
    </r>
    <r>
      <rPr>
        <strike/>
        <sz val="10"/>
        <rFont val="Calibri"/>
        <family val="2"/>
        <charset val="238"/>
        <scheme val="minor"/>
      </rPr>
      <t>přírodních věd a jazyků</t>
    </r>
    <r>
      <rPr>
        <sz val="10"/>
        <rFont val="Calibri"/>
        <family val="2"/>
        <charset val="238"/>
        <scheme val="minor"/>
      </rPr>
      <t xml:space="preserve"> s venkovním arboretem</t>
    </r>
  </si>
  <si>
    <r>
      <t xml:space="preserve">Speciální zastřešení a uzavření nově vzniklého prostoru átria, zateplení a zaizolování 
------------------------------------------
</t>
    </r>
    <r>
      <rPr>
        <strike/>
        <sz val="10"/>
        <rFont val="Calibri"/>
        <family val="2"/>
        <charset val="238"/>
        <scheme val="minor"/>
      </rPr>
      <t>Vybavení nově vzniklého prostoru – spec. audio  systém pro výuku jazyků, spec. vybavení pro odbornou učebnu přírodních věd</t>
    </r>
    <r>
      <rPr>
        <sz val="10"/>
        <rFont val="Calibri"/>
        <family val="2"/>
        <charset val="238"/>
        <scheme val="minor"/>
      </rPr>
      <t xml:space="preserve">
Přirozená propojenost s venkovním arboretem jako součástí venkovní </t>
    </r>
    <r>
      <rPr>
        <strike/>
        <sz val="10"/>
        <rFont val="Calibri"/>
        <family val="2"/>
        <charset val="238"/>
        <scheme val="minor"/>
      </rPr>
      <t>odborné</t>
    </r>
    <r>
      <rPr>
        <sz val="10"/>
        <rFont val="Calibri"/>
        <family val="2"/>
        <charset val="238"/>
        <scheme val="minor"/>
      </rPr>
      <t xml:space="preserve"> učebny-terénní úpravy, vysázení stromů, nové záhony, vodní prvky, popisné tabule.</t>
    </r>
  </si>
  <si>
    <t xml:space="preserve">Vybudování samostatné třídy pro 3. trojročí s vlastním zázemím odločeným od hlavní budovy školy - modulová stavba
Rozšířením zázemí pro II. stupeň ZŠ je míněna přístavba, rekonstrukce či výstavba a vybavení kmenové_odborné učebny pro žáky 7.,8. a 9. tříd. Součástí rozšířeného zázemí pro II. stupeň je výstavba zázemí pro školní klub a družinu žáků ZŠ.
</t>
  </si>
  <si>
    <t>5000000
15 000 000</t>
  </si>
  <si>
    <r>
      <t xml:space="preserve">Celková rekonstrukce, přístavba, nové 1. nadzemní podlaží </t>
    </r>
    <r>
      <rPr>
        <strike/>
        <sz val="10"/>
        <rFont val="Calibri"/>
        <family val="2"/>
        <charset val="238"/>
        <scheme val="minor"/>
      </rPr>
      <t xml:space="preserve">nástavba </t>
    </r>
    <r>
      <rPr>
        <sz val="10"/>
        <rFont val="Calibri"/>
        <family val="2"/>
        <charset val="238"/>
        <scheme val="minor"/>
      </rPr>
      <t>a vybavení nevyhovujících současných prostor č.p.362, Široký vrch + nová parkovací místa pro personál.</t>
    </r>
    <r>
      <rPr>
        <strike/>
        <sz val="10"/>
        <rFont val="Calibri"/>
        <family val="2"/>
        <charset val="238"/>
        <scheme val="minor"/>
      </rPr>
      <t>Vznik dalších tříd ZŠ,nové soc.zařízení, učebna kuchyňky, modernizace současných technologických zažizení jako je kotelna,vzduchotechnika, klimatizace,nové podlahové krytiny,nová střešní krytina,výstavba nadpodlažního patra, fotovoltaika. Součástí bude i 10 nových parkovacích míst v bezprostřední blízkosti této budovy.</t>
    </r>
  </si>
  <si>
    <r>
      <t xml:space="preserve">Rekonstrukce, přístsavba, nástavba nového 1. nadzemního podlaží a vybavení novych prostor ve dvou domech </t>
    </r>
    <r>
      <rPr>
        <strike/>
        <sz val="10"/>
        <rFont val="Calibri"/>
        <family val="2"/>
        <charset val="238"/>
        <scheme val="minor"/>
      </rPr>
      <t>domě</t>
    </r>
    <r>
      <rPr>
        <sz val="10"/>
        <rFont val="Calibri"/>
        <family val="2"/>
        <charset val="238"/>
        <scheme val="minor"/>
      </rPr>
      <t xml:space="preserve"> č.p.362, kde je potřeba kompletní rekonstrukce interiérů </t>
    </r>
    <r>
      <rPr>
        <strike/>
        <sz val="10"/>
        <rFont val="Calibri"/>
        <family val="2"/>
        <charset val="238"/>
        <scheme val="minor"/>
      </rPr>
      <t>interiéru</t>
    </r>
    <r>
      <rPr>
        <sz val="10"/>
        <rFont val="Calibri"/>
        <family val="2"/>
        <charset val="238"/>
        <scheme val="minor"/>
      </rPr>
      <t xml:space="preserve"> - vznik nových tříd ZŠ, odborných učeben, jazykové třídy, nové sociální zařízení,modernizace technologických zařízení - kotelna, vzduchotechnika, klimatizace, nové podlahové krytiny</t>
    </r>
    <r>
      <rPr>
        <strike/>
        <sz val="10"/>
        <rFont val="Calibri"/>
        <family val="2"/>
        <charset val="238"/>
        <scheme val="minor"/>
      </rPr>
      <t>. Nástavba 1NP</t>
    </r>
    <r>
      <rPr>
        <sz val="10"/>
        <rFont val="Calibri"/>
        <family val="2"/>
        <charset val="238"/>
        <scheme val="minor"/>
      </rPr>
      <t xml:space="preserve">, nová střešní krytina, fotovoltaika. Objekt bude sloužit k rozšíření ZŠ </t>
    </r>
    <r>
      <rPr>
        <strike/>
        <sz val="10"/>
        <rFont val="Calibri"/>
        <family val="2"/>
        <charset val="238"/>
        <scheme val="minor"/>
      </rPr>
      <t>- nové třídy</t>
    </r>
    <r>
      <rPr>
        <sz val="10"/>
        <rFont val="Calibri"/>
        <family val="2"/>
        <charset val="238"/>
        <scheme val="minor"/>
      </rPr>
      <t xml:space="preserve">, vznikne nové zázemí pro pedagogy, kabinety, zázemí pro </t>
    </r>
    <r>
      <rPr>
        <strike/>
        <sz val="10"/>
        <rFont val="Calibri"/>
        <family val="2"/>
        <charset val="238"/>
        <scheme val="minor"/>
      </rPr>
      <t>i</t>
    </r>
    <r>
      <rPr>
        <sz val="10"/>
        <rFont val="Calibri"/>
        <family val="2"/>
        <charset val="238"/>
        <scheme val="minor"/>
      </rPr>
      <t xml:space="preserve"> volnočasové aktivity, nový gymnastický sál, knihovna. Kuchyňka jako učebna k výuce praktického vyučování starších ročníků. Nové spojovací chodby, parkovací místa.</t>
    </r>
  </si>
  <si>
    <r>
      <rPr>
        <strike/>
        <sz val="10"/>
        <rFont val="Calibri"/>
        <family val="2"/>
        <charset val="238"/>
        <scheme val="minor"/>
      </rPr>
      <t>60 000 000</t>
    </r>
    <r>
      <rPr>
        <sz val="10"/>
        <rFont val="Calibri"/>
        <family val="2"/>
        <charset val="238"/>
        <scheme val="minor"/>
      </rPr>
      <t xml:space="preserve">
80 000 000</t>
    </r>
  </si>
  <si>
    <r>
      <rPr>
        <strike/>
        <sz val="10"/>
        <rFont val="Calibri"/>
        <family val="2"/>
        <charset val="238"/>
        <scheme val="minor"/>
      </rPr>
      <t>35 000 000</t>
    </r>
    <r>
      <rPr>
        <sz val="10"/>
        <rFont val="Calibri"/>
        <family val="2"/>
        <charset val="238"/>
        <scheme val="minor"/>
      </rPr>
      <t xml:space="preserve">
136 000 000</t>
    </r>
  </si>
  <si>
    <t>Přestavba prostor původního bytu školníka. Učebna bude zaměřená na 3D grafiku a tisk, virtuální realitu a moderní informační technologie. Nákup potřebné vybavení a související stavební úpravy.</t>
  </si>
  <si>
    <r>
      <rPr>
        <strike/>
        <sz val="10"/>
        <rFont val="Calibri"/>
        <family val="2"/>
        <charset val="238"/>
        <scheme val="minor"/>
      </rPr>
      <t>3 400 000</t>
    </r>
    <r>
      <rPr>
        <sz val="10"/>
        <rFont val="Calibri"/>
        <family val="2"/>
        <charset val="238"/>
        <scheme val="minor"/>
      </rPr>
      <t xml:space="preserve">
5 100 000</t>
    </r>
  </si>
  <si>
    <t>Modernizace stávajícího divadelního sálu pro využití výuky filmu, moderní kino projekce, komunitního setkávání a realizace přednášek. V rámci projektu dojde ke stavebním úpravám.</t>
  </si>
  <si>
    <r>
      <rPr>
        <strike/>
        <sz val="10"/>
        <rFont val="Calibri"/>
        <family val="2"/>
        <charset val="238"/>
        <scheme val="minor"/>
      </rPr>
      <t>4 250 000</t>
    </r>
    <r>
      <rPr>
        <sz val="10"/>
        <rFont val="Calibri"/>
        <family val="2"/>
        <charset val="238"/>
        <scheme val="minor"/>
      </rPr>
      <t xml:space="preserve">
8 500 000</t>
    </r>
  </si>
  <si>
    <r>
      <rPr>
        <strike/>
        <sz val="10"/>
        <rFont val="Calibri"/>
        <family val="2"/>
        <charset val="238"/>
        <scheme val="minor"/>
      </rPr>
      <t>850 000</t>
    </r>
    <r>
      <rPr>
        <sz val="10"/>
        <rFont val="Calibri"/>
        <family val="2"/>
        <charset val="238"/>
        <scheme val="minor"/>
      </rPr>
      <t xml:space="preserve">
1 700 000</t>
    </r>
  </si>
  <si>
    <r>
      <t xml:space="preserve">1000000
</t>
    </r>
    <r>
      <rPr>
        <strike/>
        <sz val="10"/>
        <color rgb="FFFF0000"/>
        <rFont val="Calibri"/>
        <family val="2"/>
        <charset val="238"/>
        <scheme val="minor"/>
      </rPr>
      <t>2 000 000</t>
    </r>
    <r>
      <rPr>
        <sz val="10"/>
        <color rgb="FFFF0000"/>
        <rFont val="Calibri"/>
        <family val="2"/>
        <charset val="238"/>
        <scheme val="minor"/>
      </rPr>
      <t xml:space="preserve">
3 000 000</t>
    </r>
  </si>
  <si>
    <r>
      <rPr>
        <strike/>
        <sz val="10"/>
        <color rgb="FFFF0000"/>
        <rFont val="Calibri"/>
        <family val="2"/>
        <charset val="238"/>
        <scheme val="minor"/>
      </rPr>
      <t>2019</t>
    </r>
    <r>
      <rPr>
        <sz val="10"/>
        <color rgb="FFFF0000"/>
        <rFont val="Calibri"/>
        <family val="2"/>
        <charset val="238"/>
        <scheme val="minor"/>
      </rPr>
      <t xml:space="preserve">
2025</t>
    </r>
  </si>
  <si>
    <r>
      <rPr>
        <strike/>
        <sz val="10"/>
        <color rgb="FFFF0000"/>
        <rFont val="Calibri"/>
        <family val="2"/>
        <charset val="238"/>
        <scheme val="minor"/>
      </rPr>
      <t>2023</t>
    </r>
    <r>
      <rPr>
        <sz val="10"/>
        <color rgb="FFFF0000"/>
        <rFont val="Calibri"/>
        <family val="2"/>
        <charset val="238"/>
        <scheme val="minor"/>
      </rPr>
      <t xml:space="preserve">
2027</t>
    </r>
  </si>
  <si>
    <r>
      <rPr>
        <strike/>
        <sz val="10"/>
        <rFont val="Calibri"/>
        <family val="2"/>
        <charset val="238"/>
        <scheme val="minor"/>
      </rPr>
      <t xml:space="preserve">600000
</t>
    </r>
    <r>
      <rPr>
        <strike/>
        <sz val="10"/>
        <color rgb="FFFF0000"/>
        <rFont val="Calibri"/>
        <family val="2"/>
        <charset val="238"/>
        <scheme val="minor"/>
      </rPr>
      <t>800 000</t>
    </r>
    <r>
      <rPr>
        <sz val="10"/>
        <color rgb="FFFF0000"/>
        <rFont val="Calibri"/>
        <family val="2"/>
        <charset val="238"/>
        <scheme val="minor"/>
      </rPr>
      <t xml:space="preserve">
1 000 000</t>
    </r>
  </si>
  <si>
    <r>
      <rPr>
        <strike/>
        <sz val="10"/>
        <color rgb="FFFF0000"/>
        <rFont val="Calibri"/>
        <family val="2"/>
        <charset val="238"/>
        <scheme val="minor"/>
      </rPr>
      <t>1 000 000</t>
    </r>
    <r>
      <rPr>
        <sz val="10"/>
        <color rgb="FFFF0000"/>
        <rFont val="Calibri"/>
        <family val="2"/>
        <charset val="238"/>
        <scheme val="minor"/>
      </rPr>
      <t xml:space="preserve">
1 200 000</t>
    </r>
  </si>
  <si>
    <r>
      <t xml:space="preserve">1500000
</t>
    </r>
    <r>
      <rPr>
        <strike/>
        <sz val="10"/>
        <color rgb="FFFF0000"/>
        <rFont val="Calibri"/>
        <family val="2"/>
        <charset val="238"/>
        <scheme val="minor"/>
      </rPr>
      <t>2 500 000</t>
    </r>
    <r>
      <rPr>
        <sz val="10"/>
        <color rgb="FFFF0000"/>
        <rFont val="Calibri"/>
        <family val="2"/>
        <charset val="238"/>
        <scheme val="minor"/>
      </rPr>
      <t xml:space="preserve">
2 800 000</t>
    </r>
  </si>
  <si>
    <r>
      <t xml:space="preserve">Nářadí a náčiní pro polytechnickou výchovu, environmentální vzdělávání. </t>
    </r>
    <r>
      <rPr>
        <sz val="10"/>
        <color rgb="FFFF0000"/>
        <rFont val="Calibri"/>
        <family val="2"/>
        <charset val="238"/>
        <scheme val="minor"/>
      </rPr>
      <t>Vytvoření polytechnické dílny - venkovní učebny.</t>
    </r>
  </si>
  <si>
    <r>
      <rPr>
        <strike/>
        <sz val="10"/>
        <color rgb="FFFF0000"/>
        <rFont val="Calibri"/>
        <family val="2"/>
        <charset val="238"/>
        <scheme val="minor"/>
      </rPr>
      <t>70 000</t>
    </r>
    <r>
      <rPr>
        <sz val="10"/>
        <color rgb="FFFF0000"/>
        <rFont val="Calibri"/>
        <family val="2"/>
        <charset val="238"/>
        <scheme val="minor"/>
      </rPr>
      <t xml:space="preserve">
2 000 000</t>
    </r>
  </si>
  <si>
    <t>plánováno
zakoupen 1 pojízdný interaktivní panel</t>
  </si>
  <si>
    <t>Vytvoření pracovního koutku – interaktivní tabule, tablety, připojení na wifi, - rozvoj grafomotoriky, předčtenářských dovedností i dalších.</t>
  </si>
  <si>
    <r>
      <t xml:space="preserve">Venkovní polytechnická dílna
</t>
    </r>
    <r>
      <rPr>
        <strike/>
        <sz val="10"/>
        <color rgb="FFFF0000"/>
        <rFont val="Calibri"/>
        <family val="2"/>
        <charset val="238"/>
        <scheme val="minor"/>
      </rPr>
      <t>Venkovní učebna s polytechnickou dílnou</t>
    </r>
    <r>
      <rPr>
        <sz val="10"/>
        <color rgb="FFFF0000"/>
        <rFont val="Calibri"/>
        <family val="2"/>
        <charset val="238"/>
        <scheme val="minor"/>
      </rPr>
      <t xml:space="preserve">
Venkovní centra aktivit dle programu ZAČÍT SPOLU</t>
    </r>
  </si>
  <si>
    <r>
      <rPr>
        <strike/>
        <sz val="10"/>
        <color rgb="FFFF0000"/>
        <rFont val="Calibri"/>
        <family val="2"/>
        <charset val="238"/>
        <scheme val="minor"/>
      </rPr>
      <t>Šlo by o vybudování polytechnické dílny v prostorách zahrady MŠ – altán/učebna, pracovní stoly s dětským nářadím, napojení na vodu.
Lavice a stoly pro jednu třídu, tabuli, připojení na elektřinu a vodu, zpevnění plochy, vytvoření podlahy, pevná střecha.</t>
    </r>
    <r>
      <rPr>
        <sz val="10"/>
        <color rgb="FFFF0000"/>
        <rFont val="Calibri"/>
        <family val="2"/>
        <charset val="238"/>
        <scheme val="minor"/>
      </rPr>
      <t xml:space="preserve">
Šlo by o vybudování 12 venkovních center aktivit v prostorách zahrady MŠ – altány/zastřešení prostoru, učebna, pracovní stoly s dětským nářadím, napojení na vodu.
Lavice a stoly pro jednu třídu, tabuli, připojení na elektřinu a vodu, zpevnění plochy, vytvoření podlahy, pevná střecha. Kuchyňka pro děti s napojením na vodu </t>
    </r>
  </si>
  <si>
    <r>
      <t xml:space="preserve">1000000
</t>
    </r>
    <r>
      <rPr>
        <strike/>
        <sz val="10"/>
        <color rgb="FFFF0000"/>
        <rFont val="Calibri"/>
        <family val="2"/>
        <charset val="238"/>
        <scheme val="minor"/>
      </rPr>
      <t>3 000 000</t>
    </r>
    <r>
      <rPr>
        <sz val="10"/>
        <color rgb="FFFF0000"/>
        <rFont val="Calibri"/>
        <family val="2"/>
        <charset val="238"/>
        <scheme val="minor"/>
      </rPr>
      <t xml:space="preserve">
3 500 000</t>
    </r>
  </si>
  <si>
    <r>
      <rPr>
        <strike/>
        <sz val="10"/>
        <color rgb="FFFF0000"/>
        <rFont val="Calibri"/>
        <family val="2"/>
        <charset val="238"/>
        <scheme val="minor"/>
      </rPr>
      <t>2022</t>
    </r>
    <r>
      <rPr>
        <sz val="10"/>
        <color rgb="FFFF0000"/>
        <rFont val="Calibri"/>
        <family val="2"/>
        <charset val="238"/>
        <scheme val="minor"/>
      </rPr>
      <t xml:space="preserve">
2025</t>
    </r>
  </si>
  <si>
    <r>
      <rPr>
        <strike/>
        <sz val="10"/>
        <color rgb="FFFF0000"/>
        <rFont val="Calibri"/>
        <family val="2"/>
        <charset val="238"/>
        <scheme val="minor"/>
      </rPr>
      <t>2025</t>
    </r>
    <r>
      <rPr>
        <sz val="10"/>
        <color rgb="FFFF0000"/>
        <rFont val="Calibri"/>
        <family val="2"/>
        <charset val="238"/>
        <scheme val="minor"/>
      </rPr>
      <t xml:space="preserve">
2027</t>
    </r>
  </si>
  <si>
    <t>plánováno
keramická pec zakoupena 2024</t>
  </si>
  <si>
    <r>
      <rPr>
        <strike/>
        <sz val="10"/>
        <rFont val="Calibri"/>
        <family val="2"/>
        <charset val="238"/>
        <scheme val="minor"/>
      </rPr>
      <t>Plánováno</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</si>
  <si>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t>2023
2027</t>
  </si>
  <si>
    <t>příprava PD
v realizaci</t>
  </si>
  <si>
    <r>
      <t xml:space="preserve">Modernizace učebny - zkušebna </t>
    </r>
    <r>
      <rPr>
        <sz val="10"/>
        <color rgb="FFFF0000"/>
        <rFont val="Calibri"/>
        <family val="2"/>
        <charset val="238"/>
        <scheme val="minor"/>
      </rPr>
      <t>(hudební výchova).</t>
    </r>
  </si>
  <si>
    <t>Modernizace školního klubu.</t>
  </si>
  <si>
    <t>Modernizace učebny pracovních činností, dílny.</t>
  </si>
  <si>
    <t>Modernizace keramické dílny.</t>
  </si>
  <si>
    <t>Vybudování učebny na terase školy</t>
  </si>
  <si>
    <t>Vybudování učebny v prostoru terasy školy - navýšení kapacity školy.</t>
  </si>
  <si>
    <t>Vybudování venkovní učebny v prostoru atria na pozemku školy.</t>
  </si>
  <si>
    <t>Vybudování venkovní učebny arboretu školy</t>
  </si>
  <si>
    <t>Vybudování venkovní učebny v prostoru arboreta na pozemku školy.</t>
  </si>
  <si>
    <r>
      <rPr>
        <strike/>
        <sz val="10"/>
        <color rgb="FFFF0000"/>
        <rFont val="Calibri"/>
        <family val="2"/>
        <charset val="238"/>
        <scheme val="minor"/>
      </rPr>
      <t>plánováno</t>
    </r>
    <r>
      <rPr>
        <sz val="10"/>
        <color rgb="FFFF0000"/>
        <rFont val="Calibri"/>
        <family val="2"/>
        <charset val="238"/>
        <scheme val="minor"/>
      </rPr>
      <t xml:space="preserve">
zrealizováno 2024, nyní čekají na kolaudaci</t>
    </r>
  </si>
  <si>
    <t>částečně zrealizováno z projektu NPO</t>
  </si>
  <si>
    <r>
      <rPr>
        <strike/>
        <sz val="10"/>
        <color rgb="FFFF0000"/>
        <rFont val="Calibri"/>
        <family val="2"/>
        <charset val="238"/>
        <scheme val="minor"/>
      </rPr>
      <t>plánováno</t>
    </r>
    <r>
      <rPr>
        <sz val="10"/>
        <color rgb="FFFF0000"/>
        <rFont val="Calibri"/>
        <family val="2"/>
        <charset val="238"/>
        <scheme val="minor"/>
      </rPr>
      <t xml:space="preserve">
zrealizováno z vlastních zdrojů</t>
    </r>
  </si>
  <si>
    <t>Rekonstrukce kinosálu a zbudování nové knihovny v témže prostoru</t>
  </si>
  <si>
    <t>Nutná rekonstrukce stávajících prostor (výměna podlahové krytiny - linoleum, výměna podlahové krytiny na pódiu - technický koberec, nová opona, osvětlení, ozvučení, kompletní technika na promítání, nové sedačky) nutná celková rekonstrukce se stavebními úpravami, vybourání promítací místnosti, zbudování stupínkového posezení bez křesel s místem pro učitele, regály na knihy.</t>
  </si>
  <si>
    <t>Obnova, modernizace zastaralé a nefunkční odborné učebny fyziky, vytvoření vhodných podmínek pro zavedení nových metod výuky s využitím moderního vybavení ve výuce odborných předmětů. Výpočetní a multimediální technka - interaktivní tabule, dataprojektor, vyzualizér, notebook, tiskárna, barevná kopírka, digitální kamera, fotoaparáty, interiérové vitríny, pomůcky pro výuku žáků: mechanika, stavebnice modelů funkčních zařízení solárních, optických a olovodičových, magnetická optická sada s magnetickou tabulí, žákovské soupravy pro magnetismus a elektromagnetismus.</t>
  </si>
  <si>
    <t>Rekonstrukce učebny chemie</t>
  </si>
  <si>
    <t>Obnova, modernizace zastaralé a nefunkční odborné učebny chemie, vytvoření vhodných podmínek pro zavedení nových metod výuky s využitím moderního vybavení ve výuce odborných předmětů. Výpočetní a multimediální technka - interaktivní tabule, dataprojektor, vizualizér, notebook, tiskárna, barevná kopírka, digitální kamera, interiérové vitríny, pomůcky pro výuku žáků: mikroskop s USB kamerou, tellurium, laboratorní soupravy pro školní chemické pokusy, měřící systémy pro výuku chemie, souprava pro chromatografii, digitální váhy a další.</t>
  </si>
  <si>
    <t>Teréní úpravy areálu školy</t>
  </si>
  <si>
    <t>Zbudování analytického kamerového systému</t>
  </si>
  <si>
    <t>Zabezpečení venkovního prostoru (okolí školy, vchody, východy, zadní trakt školy, venkovní sportoviště) školy novým kamerovým a zabezpečovacím systémem.</t>
  </si>
  <si>
    <t>Zhotovení přístupového systému a VoIP dveřníků</t>
  </si>
  <si>
    <t>Zhotovení zabezpečení pro přístup do budovy školy.</t>
  </si>
  <si>
    <t>Rekonstrukce venkovní tribuny u sportoviště</t>
  </si>
  <si>
    <t>Rekonstrukce stávající tribuny - sezení u sportoviště. Obnova betonového schodiště a betonového základu pro sezení. Nové osazení sedačkami - dřevěnými lavicemi pro žáky, fanoušky, návštěvníky.</t>
  </si>
  <si>
    <t>Rekonstrukce kabinetů</t>
  </si>
  <si>
    <t>Rekonstrukce stávajících kabinetů (výměna podlahové krytiny, osazení novým nábytkem, nová umyvadla, výmalba a opravy stěn, osazení novými pc, tiskárny, osvětlení)</t>
  </si>
  <si>
    <r>
      <t>Školní klub - dílny</t>
    </r>
    <r>
      <rPr>
        <sz val="10"/>
        <color rgb="FFFF0000"/>
        <rFont val="Calibri"/>
        <family val="2"/>
        <charset val="238"/>
        <scheme val="minor"/>
      </rPr>
      <t>, školní družina</t>
    </r>
  </si>
  <si>
    <r>
      <rPr>
        <strike/>
        <sz val="10"/>
        <color rgb="FFFF0000"/>
        <rFont val="Calibri"/>
        <family val="2"/>
        <charset val="238"/>
        <scheme val="minor"/>
      </rPr>
      <t xml:space="preserve">Vybudování dílny pro děti, které by mohly děti v rámci volnočasových aktivit a v rámci vyučování aktivně využívat </t>
    </r>
    <r>
      <rPr>
        <sz val="10"/>
        <rFont val="Calibri"/>
        <family val="2"/>
        <charset val="238"/>
        <scheme val="minor"/>
      </rPr>
      <t xml:space="preserve">
</t>
    </r>
    <r>
      <rPr>
        <sz val="10"/>
        <color rgb="FFFF0000"/>
        <rFont val="Calibri"/>
        <family val="2"/>
        <charset val="238"/>
        <scheme val="minor"/>
      </rPr>
      <t>Přístavba a vybudování nových prostor-např. dílny pro děti, které by mohly děti v rámci volnočasových aktivit využívat, technické koutky, neformální vzdělávání v IT, PC gramotnost, AI, cizí jazyky, virt. realita aj. Vybavení nových prostor nábytkem, nákup digitálních a jiných spec. pomůcek pro neform. vzdělávání.</t>
    </r>
  </si>
  <si>
    <r>
      <rPr>
        <strike/>
        <sz val="10"/>
        <color rgb="FFFF0000"/>
        <rFont val="Calibri"/>
        <family val="2"/>
        <charset val="238"/>
        <scheme val="minor"/>
      </rPr>
      <t>2 000 000</t>
    </r>
    <r>
      <rPr>
        <sz val="10"/>
        <color rgb="FFFF0000"/>
        <rFont val="Calibri"/>
        <family val="2"/>
        <charset val="238"/>
        <scheme val="minor"/>
      </rPr>
      <t xml:space="preserve">
25 000 000</t>
    </r>
  </si>
  <si>
    <r>
      <rPr>
        <strike/>
        <sz val="10"/>
        <rFont val="Calibri"/>
        <family val="2"/>
        <charset val="238"/>
        <scheme val="minor"/>
      </rPr>
      <t>plánováno</t>
    </r>
    <r>
      <rPr>
        <sz val="10"/>
        <rFont val="Calibri"/>
        <family val="2"/>
        <charset val="238"/>
        <scheme val="minor"/>
      </rPr>
      <t xml:space="preserve">
realizováno </t>
    </r>
    <r>
      <rPr>
        <sz val="10"/>
        <color rgb="FFFF0000"/>
        <rFont val="Calibri"/>
        <family val="2"/>
        <charset val="238"/>
        <scheme val="minor"/>
      </rPr>
      <t>z OPST</t>
    </r>
  </si>
  <si>
    <t>Konektivita ZŠ</t>
  </si>
  <si>
    <t>Zkvalitnění vnitřní konektivity školy a zabezpečení připojení k internetu, Firewall , záložní řešení konektivity, zabezpečení vnější sítě, šifrování, logování, serverové i cloudové řešení, PC hardware.</t>
  </si>
  <si>
    <t>PD v přípravě</t>
  </si>
  <si>
    <t>Rozšíření ZŠ o odborné učebny (technika, prirodní vědy, jazyky)</t>
  </si>
  <si>
    <t>Vybavení a rekonstrukce původní stavby o 1 nadzemní podlaží. 3 odborné učebny, vybavení, konektivita, odborný kabinet, nová střecha, zdroj tepla.</t>
  </si>
  <si>
    <r>
      <t>zadaná studie 
zpracovává se PD</t>
    </r>
    <r>
      <rPr>
        <sz val="10"/>
        <rFont val="Calibri"/>
        <family val="2"/>
        <charset val="238"/>
        <scheme val="minor"/>
      </rPr>
      <t xml:space="preserve">
</t>
    </r>
    <r>
      <rPr>
        <strike/>
        <sz val="10"/>
        <color rgb="FFFF0000"/>
        <rFont val="Calibri"/>
        <family val="2"/>
        <charset val="238"/>
        <scheme val="minor"/>
      </rPr>
      <t>podaná žádost o stavební povolení</t>
    </r>
    <r>
      <rPr>
        <sz val="10"/>
        <color rgb="FFFF0000"/>
        <rFont val="Calibri"/>
        <family val="2"/>
        <charset val="238"/>
        <scheme val="minor"/>
      </rPr>
      <t xml:space="preserve">
v realizaci</t>
    </r>
  </si>
  <si>
    <r>
      <rPr>
        <strike/>
        <sz val="10"/>
        <color rgb="FFFF0000"/>
        <rFont val="Calibri"/>
        <family val="2"/>
        <charset val="238"/>
        <scheme val="minor"/>
      </rPr>
      <t>ne</t>
    </r>
    <r>
      <rPr>
        <sz val="10"/>
        <color rgb="FFFF0000"/>
        <rFont val="Calibri"/>
        <family val="2"/>
        <charset val="238"/>
        <scheme val="minor"/>
      </rPr>
      <t xml:space="preserve">
ano</t>
    </r>
  </si>
  <si>
    <r>
      <t xml:space="preserve">Rekonstrukce učebny fyziky </t>
    </r>
    <r>
      <rPr>
        <sz val="10"/>
        <color rgb="FFFF0000"/>
        <rFont val="Calibri"/>
        <family val="2"/>
        <charset val="238"/>
        <scheme val="minor"/>
      </rPr>
      <t>a přilehlého kabinetu</t>
    </r>
  </si>
  <si>
    <r>
      <t xml:space="preserve">Modernizace učebny dílen </t>
    </r>
    <r>
      <rPr>
        <sz val="10"/>
        <color rgb="FFFF0000"/>
        <rFont val="Calibri"/>
        <family val="2"/>
        <charset val="238"/>
        <scheme val="minor"/>
      </rPr>
      <t>a přilehlých kabinetů</t>
    </r>
  </si>
  <si>
    <r>
      <t xml:space="preserve">Modernizace cvičné kuchyňky </t>
    </r>
    <r>
      <rPr>
        <sz val="10"/>
        <color rgb="FFFF0000"/>
        <rFont val="Calibri"/>
        <family val="2"/>
        <charset val="238"/>
        <scheme val="minor"/>
      </rPr>
      <t>a přilehlých kabinetů</t>
    </r>
  </si>
  <si>
    <t>2023
2024</t>
  </si>
  <si>
    <r>
      <t xml:space="preserve">Modernizace učebny F-CH, rekonstrukce kabinetu fyziky, nová podlaha v laboratoři chemie, </t>
    </r>
    <r>
      <rPr>
        <sz val="10"/>
        <color rgb="FFFF0000"/>
        <rFont val="Calibri"/>
        <family val="2"/>
        <charset val="238"/>
        <scheme val="minor"/>
      </rPr>
      <t>vč. kabinetu</t>
    </r>
    <r>
      <rPr>
        <sz val="10"/>
        <rFont val="Calibri"/>
        <family val="2"/>
        <charset val="238"/>
        <scheme val="minor"/>
      </rPr>
      <t>.</t>
    </r>
  </si>
  <si>
    <r>
      <t>Modernizace učebny fyziky a chemie,</t>
    </r>
    <r>
      <rPr>
        <sz val="10"/>
        <color rgb="FFFF0000"/>
        <rFont val="Calibri"/>
        <family val="2"/>
        <charset val="238"/>
        <scheme val="minor"/>
      </rPr>
      <t xml:space="preserve"> vč. kabinetu</t>
    </r>
  </si>
  <si>
    <r>
      <rPr>
        <strike/>
        <sz val="10"/>
        <color rgb="FFFF0000"/>
        <rFont val="Calibri"/>
        <family val="2"/>
        <charset val="238"/>
        <scheme val="minor"/>
      </rPr>
      <t>2024</t>
    </r>
    <r>
      <rPr>
        <sz val="10"/>
        <color rgb="FFFF0000"/>
        <rFont val="Calibri"/>
        <family val="2"/>
        <charset val="238"/>
        <scheme val="minor"/>
      </rPr>
      <t xml:space="preserve">
2026</t>
    </r>
  </si>
  <si>
    <r>
      <rPr>
        <strike/>
        <sz val="10"/>
        <color rgb="FFFF0000"/>
        <rFont val="Calibri"/>
        <family val="2"/>
        <charset val="238"/>
        <scheme val="minor"/>
      </rPr>
      <t>2027</t>
    </r>
    <r>
      <rPr>
        <sz val="10"/>
        <color rgb="FFFF0000"/>
        <rFont val="Calibri"/>
        <family val="2"/>
        <charset val="238"/>
        <scheme val="minor"/>
      </rPr>
      <t xml:space="preserve">
2028</t>
    </r>
  </si>
  <si>
    <r>
      <rPr>
        <strike/>
        <sz val="10"/>
        <color rgb="FFFF0000"/>
        <rFont val="Calibri"/>
        <family val="2"/>
        <charset val="238"/>
        <scheme val="minor"/>
      </rPr>
      <t>2024</t>
    </r>
    <r>
      <rPr>
        <sz val="10"/>
        <color rgb="FFFF0000"/>
        <rFont val="Calibri"/>
        <family val="2"/>
        <charset val="238"/>
        <scheme val="minor"/>
      </rPr>
      <t xml:space="preserve">
2025</t>
    </r>
  </si>
  <si>
    <r>
      <rPr>
        <strike/>
        <sz val="10"/>
        <color rgb="FFFF0000"/>
        <rFont val="Calibri"/>
        <family val="2"/>
        <charset val="238"/>
        <scheme val="minor"/>
      </rPr>
      <t>2027</t>
    </r>
    <r>
      <rPr>
        <sz val="10"/>
        <color rgb="FFFF0000"/>
        <rFont val="Calibri"/>
        <family val="2"/>
        <charset val="238"/>
        <scheme val="minor"/>
      </rPr>
      <t xml:space="preserve">
2026</t>
    </r>
  </si>
  <si>
    <r>
      <rPr>
        <sz val="10"/>
        <color rgb="FFFF0000"/>
        <rFont val="Calibri"/>
        <family val="2"/>
        <charset val="238"/>
        <scheme val="minor"/>
      </rPr>
      <t>příprava PD</t>
    </r>
    <r>
      <rPr>
        <sz val="10"/>
        <rFont val="Calibri"/>
        <family val="2"/>
        <charset val="238"/>
        <scheme val="minor"/>
      </rPr>
      <t xml:space="preserve">
záměr OPST</t>
    </r>
  </si>
  <si>
    <r>
      <t>Modernizace dvou učeben cizích jazyků</t>
    </r>
    <r>
      <rPr>
        <strike/>
        <sz val="10"/>
        <color rgb="FFFF0000"/>
        <rFont val="Calibri"/>
        <family val="2"/>
        <charset val="238"/>
        <scheme val="minor"/>
      </rPr>
      <t xml:space="preserve"> (AJ)</t>
    </r>
  </si>
  <si>
    <t>Odborná učebna pro výuku matematiky, zaměření na geometrii a novou informatiku, vč. kabinetu</t>
  </si>
  <si>
    <t>Vybudování odborné učebny pro výuku matematiky, zaměření na geometrii a novou informatiku, vč. kabinetu.</t>
  </si>
  <si>
    <t>Odborné učebny zeměpisu a vlastivědy, vč. kabinetu</t>
  </si>
  <si>
    <t>Vybudování odborné učebny zeměpisu a vlastivědy, vč. kabinetu.</t>
  </si>
  <si>
    <t>Školní klub a družiny</t>
  </si>
  <si>
    <t>Rekonstrukce školního klubu a družin.</t>
  </si>
  <si>
    <t>Nová učebna - dílny</t>
  </si>
  <si>
    <t>Vybudování nové učebny dílen.</t>
  </si>
  <si>
    <t>Vstup školy a vestibul</t>
  </si>
  <si>
    <t>Rekonstrukce vstupu do základní školy včetně vestibulu a vstupu do šaten (osvětlení, podlahová krytina.</t>
  </si>
  <si>
    <t>Úprava vnitřního areálu školy, srovnání terénu v zadním objektu školy, nová příjezdová brána se zabezpečením, zbudování parkoviště pro zaměstnance školy i s přilehlou rampou na nakládání a vykládání zboží do kuchyně. Zbudování nového místo pro odkládání odpadu.
Terénní úpravy budou zahrnovat i řešení nestabilního svahu v zadní části sportoviště.</t>
  </si>
  <si>
    <t>Rekonstrukce školní kuchyně vč. Jídelny</t>
  </si>
  <si>
    <t>Kompletní rekonstrukce škoní kuchyně a jídelny (vzduchotechnika, podlahy..atd..) včetně kuchyňského zařízení a nového gastrovybavení dle norem.</t>
  </si>
  <si>
    <t>17000000
20 400 000</t>
  </si>
  <si>
    <t>zpracovává se studie
zpracovaná PD</t>
  </si>
  <si>
    <r>
      <rPr>
        <strike/>
        <sz val="10"/>
        <color rgb="FFFF0000"/>
        <rFont val="Calibri"/>
        <family val="2"/>
        <charset val="238"/>
        <scheme val="minor"/>
      </rPr>
      <t>2024</t>
    </r>
    <r>
      <rPr>
        <sz val="10"/>
        <color rgb="FFFF0000"/>
        <rFont val="Calibri"/>
        <family val="2"/>
        <charset val="238"/>
        <scheme val="minor"/>
      </rPr>
      <t xml:space="preserve">
2027</t>
    </r>
  </si>
  <si>
    <t>Vybudování venkovní učebny v Atriu školy</t>
  </si>
  <si>
    <r>
      <rPr>
        <strike/>
        <sz val="10"/>
        <rFont val="Calibri"/>
        <family val="2"/>
        <charset val="238"/>
        <scheme val="minor"/>
      </rPr>
      <t>2023</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2028</t>
    </r>
  </si>
  <si>
    <r>
      <rPr>
        <strike/>
        <sz val="10"/>
        <rFont val="Calibri"/>
        <family val="2"/>
        <charset val="238"/>
        <scheme val="minor"/>
      </rPr>
      <t>2019</t>
    </r>
    <r>
      <rPr>
        <sz val="10"/>
        <rFont val="Calibri"/>
        <family val="2"/>
        <charset val="238"/>
        <scheme val="minor"/>
      </rPr>
      <t xml:space="preserve">
</t>
    </r>
    <r>
      <rPr>
        <strike/>
        <sz val="10"/>
        <color rgb="FFFF0000"/>
        <rFont val="Calibri"/>
        <family val="2"/>
        <charset val="238"/>
        <scheme val="minor"/>
      </rPr>
      <t>2021</t>
    </r>
    <r>
      <rPr>
        <sz val="10"/>
        <color rgb="FFFF0000"/>
        <rFont val="Calibri"/>
        <family val="2"/>
        <charset val="238"/>
        <scheme val="minor"/>
      </rPr>
      <t xml:space="preserve">
2026</t>
    </r>
  </si>
  <si>
    <r>
      <t xml:space="preserve">2019
</t>
    </r>
    <r>
      <rPr>
        <strike/>
        <sz val="10"/>
        <color rgb="FFFF0000"/>
        <rFont val="Calibri"/>
        <family val="2"/>
        <charset val="238"/>
        <scheme val="minor"/>
      </rPr>
      <t>2021</t>
    </r>
    <r>
      <rPr>
        <sz val="10"/>
        <color rgb="FFFF0000"/>
        <rFont val="Calibri"/>
        <family val="2"/>
        <charset val="238"/>
        <scheme val="minor"/>
      </rPr>
      <t xml:space="preserve">
2026</t>
    </r>
  </si>
  <si>
    <r>
      <t xml:space="preserve">2021
</t>
    </r>
    <r>
      <rPr>
        <strike/>
        <sz val="10"/>
        <color rgb="FFFF0000"/>
        <rFont val="Calibri"/>
        <family val="2"/>
        <charset val="238"/>
        <scheme val="minor"/>
      </rPr>
      <t>2027</t>
    </r>
    <r>
      <rPr>
        <sz val="10"/>
        <color rgb="FFFF0000"/>
        <rFont val="Calibri"/>
        <family val="2"/>
        <charset val="238"/>
        <scheme val="minor"/>
      </rPr>
      <t xml:space="preserve">
2028</t>
    </r>
  </si>
  <si>
    <r>
      <rPr>
        <strike/>
        <sz val="10"/>
        <rFont val="Calibri"/>
        <family val="2"/>
        <charset val="238"/>
        <scheme val="minor"/>
      </rPr>
      <t xml:space="preserve">2020
</t>
    </r>
    <r>
      <rPr>
        <strike/>
        <sz val="10"/>
        <color rgb="FFFF0000"/>
        <rFont val="Calibri"/>
        <family val="2"/>
        <charset val="238"/>
        <scheme val="minor"/>
      </rPr>
      <t>2021</t>
    </r>
    <r>
      <rPr>
        <sz val="10"/>
        <color rgb="FFFF0000"/>
        <rFont val="Calibri"/>
        <family val="2"/>
        <charset val="238"/>
        <scheme val="minor"/>
      </rPr>
      <t xml:space="preserve">
2026</t>
    </r>
  </si>
  <si>
    <r>
      <rPr>
        <strike/>
        <sz val="10"/>
        <rFont val="Calibri"/>
        <family val="2"/>
        <charset val="238"/>
        <scheme val="minor"/>
      </rPr>
      <t>2022</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2028</t>
    </r>
  </si>
  <si>
    <r>
      <rPr>
        <strike/>
        <sz val="10"/>
        <rFont val="Calibri"/>
        <family val="2"/>
        <charset val="238"/>
        <scheme val="minor"/>
      </rPr>
      <t>2022</t>
    </r>
    <r>
      <rPr>
        <sz val="10"/>
        <rFont val="Calibri"/>
        <family val="2"/>
        <charset val="238"/>
        <scheme val="minor"/>
      </rPr>
      <t xml:space="preserve">
</t>
    </r>
    <r>
      <rPr>
        <strike/>
        <sz val="10"/>
        <color rgb="FFFF0000"/>
        <rFont val="Calibri"/>
        <family val="2"/>
        <charset val="238"/>
        <scheme val="minor"/>
      </rPr>
      <t>2021</t>
    </r>
    <r>
      <rPr>
        <sz val="10"/>
        <color rgb="FFFF0000"/>
        <rFont val="Calibri"/>
        <family val="2"/>
        <charset val="238"/>
        <scheme val="minor"/>
      </rPr>
      <t xml:space="preserve">
2026</t>
    </r>
  </si>
  <si>
    <r>
      <rPr>
        <strike/>
        <sz val="10"/>
        <rFont val="Calibri"/>
        <family val="2"/>
        <charset val="238"/>
        <scheme val="minor"/>
      </rPr>
      <t>2024</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2028</t>
    </r>
  </si>
  <si>
    <r>
      <rPr>
        <strike/>
        <sz val="10"/>
        <rFont val="Calibri"/>
        <family val="2"/>
        <charset val="238"/>
        <scheme val="minor"/>
      </rPr>
      <t>příprava PD</t>
    </r>
    <r>
      <rPr>
        <sz val="10"/>
        <rFont val="Calibri"/>
        <family val="2"/>
        <charset val="238"/>
        <scheme val="minor"/>
      </rPr>
      <t xml:space="preserve">
</t>
    </r>
    <r>
      <rPr>
        <strike/>
        <sz val="10"/>
        <color rgb="FFFF0000"/>
        <rFont val="Calibri"/>
        <family val="2"/>
        <charset val="238"/>
        <scheme val="minor"/>
      </rPr>
      <t>zpracovaná PD</t>
    </r>
    <r>
      <rPr>
        <sz val="10"/>
        <color rgb="FFFF0000"/>
        <rFont val="Calibri"/>
        <family val="2"/>
        <charset val="238"/>
        <scheme val="minor"/>
      </rPr>
      <t xml:space="preserve">
plánováno</t>
    </r>
  </si>
  <si>
    <r>
      <rPr>
        <strike/>
        <sz val="10"/>
        <color rgb="FFFF0000"/>
        <rFont val="Calibri"/>
        <family val="2"/>
        <charset val="238"/>
        <scheme val="minor"/>
      </rPr>
      <t>2021</t>
    </r>
    <r>
      <rPr>
        <sz val="10"/>
        <color rgb="FFFF0000"/>
        <rFont val="Calibri"/>
        <family val="2"/>
        <charset val="238"/>
        <scheme val="minor"/>
      </rPr>
      <t xml:space="preserve">
2026</t>
    </r>
  </si>
  <si>
    <t>příprava PD
zpracovaná PD</t>
  </si>
  <si>
    <r>
      <t xml:space="preserve">Vybudování venkovní učebny v areálu školy, </t>
    </r>
    <r>
      <rPr>
        <sz val="10"/>
        <color rgb="FFFF0000"/>
        <rFont val="Calibri"/>
        <family val="2"/>
        <charset val="238"/>
        <scheme val="minor"/>
      </rPr>
      <t xml:space="preserve">vč. přístupového chodníku. </t>
    </r>
  </si>
  <si>
    <t>Vybudování venkovní učebny vč. chodníku</t>
  </si>
  <si>
    <r>
      <t xml:space="preserve">Rekonstrukce – modernizace učebny informatiky VT 1, učebny chemie a fyziky </t>
    </r>
    <r>
      <rPr>
        <sz val="10"/>
        <color rgb="FFFF0000"/>
        <rFont val="Calibri"/>
        <family val="2"/>
        <charset val="238"/>
        <scheme val="minor"/>
      </rPr>
      <t>(přírodní vědy)</t>
    </r>
    <r>
      <rPr>
        <sz val="10"/>
        <rFont val="Calibri"/>
        <family val="2"/>
        <charset val="238"/>
        <scheme val="minor"/>
      </rPr>
      <t xml:space="preserve">  a dvou učeben cizích jazyků</t>
    </r>
  </si>
  <si>
    <r>
      <t xml:space="preserve">Modernizace učebny </t>
    </r>
    <r>
      <rPr>
        <strike/>
        <sz val="10"/>
        <color rgb="FFFF0000"/>
        <rFont val="Calibri"/>
        <family val="2"/>
        <charset val="238"/>
        <scheme val="minor"/>
      </rPr>
      <t>přírodopisu</t>
    </r>
    <r>
      <rPr>
        <sz val="10"/>
        <color rgb="FFFF0000"/>
        <rFont val="Calibri"/>
        <family val="2"/>
        <charset val="238"/>
        <scheme val="minor"/>
      </rPr>
      <t xml:space="preserve"> přírodních věd</t>
    </r>
    <r>
      <rPr>
        <sz val="10"/>
        <rFont val="Calibri"/>
        <family val="2"/>
        <charset val="238"/>
        <scheme val="minor"/>
      </rPr>
      <t xml:space="preserve"> vč. dvou kabinetů</t>
    </r>
  </si>
  <si>
    <r>
      <t xml:space="preserve">Modernizace učebny </t>
    </r>
    <r>
      <rPr>
        <strike/>
        <sz val="10"/>
        <color rgb="FFFF0000"/>
        <rFont val="Calibri"/>
        <family val="2"/>
        <charset val="238"/>
        <scheme val="minor"/>
      </rPr>
      <t>přírodopisu</t>
    </r>
    <r>
      <rPr>
        <sz val="10"/>
        <color rgb="FFFF0000"/>
        <rFont val="Calibri"/>
        <family val="2"/>
        <charset val="238"/>
        <scheme val="minor"/>
      </rPr>
      <t xml:space="preserve"> přírodních věd</t>
    </r>
    <r>
      <rPr>
        <sz val="10"/>
        <rFont val="Calibri"/>
        <family val="2"/>
        <charset val="238"/>
        <scheme val="minor"/>
      </rPr>
      <t xml:space="preserve"> vč. dvou kabinetů.</t>
    </r>
  </si>
  <si>
    <r>
      <rPr>
        <strike/>
        <sz val="10"/>
        <rFont val="Calibri"/>
        <family val="2"/>
        <charset val="238"/>
        <scheme val="minor"/>
      </rPr>
      <t>2024</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2025</t>
    </r>
  </si>
  <si>
    <r>
      <rPr>
        <strike/>
        <sz val="10"/>
        <rFont val="Calibri"/>
        <family val="2"/>
        <charset val="238"/>
        <scheme val="minor"/>
      </rPr>
      <t>2022</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t>
    </r>
    <r>
      <rPr>
        <strike/>
        <sz val="10"/>
        <color rgb="FFFF0000"/>
        <rFont val="Calibri"/>
        <family val="2"/>
        <charset val="238"/>
        <scheme val="minor"/>
      </rPr>
      <t>2024</t>
    </r>
    <r>
      <rPr>
        <sz val="10"/>
        <color rgb="FFFF0000"/>
        <rFont val="Calibri"/>
        <family val="2"/>
        <charset val="238"/>
        <scheme val="minor"/>
      </rPr>
      <t xml:space="preserve">
2025</t>
    </r>
  </si>
  <si>
    <r>
      <rPr>
        <strike/>
        <sz val="10"/>
        <rFont val="Calibri"/>
        <family val="2"/>
        <charset val="238"/>
        <scheme val="minor"/>
      </rPr>
      <t>2023</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t>
    </r>
    <r>
      <rPr>
        <strike/>
        <sz val="10"/>
        <color rgb="FFFF0000"/>
        <rFont val="Calibri"/>
        <family val="2"/>
        <charset val="238"/>
        <scheme val="minor"/>
      </rPr>
      <t>2024</t>
    </r>
    <r>
      <rPr>
        <sz val="10"/>
        <color rgb="FFFF0000"/>
        <rFont val="Calibri"/>
        <family val="2"/>
        <charset val="238"/>
        <scheme val="minor"/>
      </rPr>
      <t xml:space="preserve">
2025</t>
    </r>
  </si>
  <si>
    <r>
      <rPr>
        <strike/>
        <sz val="10"/>
        <rFont val="Calibri"/>
        <family val="2"/>
        <charset val="238"/>
        <scheme val="minor"/>
      </rPr>
      <t>2023</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2025</t>
    </r>
  </si>
  <si>
    <r>
      <t xml:space="preserve">Modernizace učebny chemie </t>
    </r>
    <r>
      <rPr>
        <sz val="10"/>
        <color rgb="FFFF0000"/>
        <rFont val="Calibri"/>
        <family val="2"/>
        <charset val="238"/>
        <scheme val="minor"/>
      </rPr>
      <t>vč. kabinetu</t>
    </r>
  </si>
  <si>
    <r>
      <t xml:space="preserve">Modernizace učebny chemie </t>
    </r>
    <r>
      <rPr>
        <sz val="10"/>
        <color rgb="FFFF0000"/>
        <rFont val="Calibri"/>
        <family val="2"/>
        <charset val="238"/>
        <scheme val="minor"/>
      </rPr>
      <t>vč. kabinetu.</t>
    </r>
  </si>
  <si>
    <r>
      <t xml:space="preserve">Modernizace učebny fyziky </t>
    </r>
    <r>
      <rPr>
        <sz val="10"/>
        <color rgb="FFFF0000"/>
        <rFont val="Calibri"/>
        <family val="2"/>
        <charset val="238"/>
        <scheme val="minor"/>
      </rPr>
      <t>vč. kabinetu</t>
    </r>
  </si>
  <si>
    <t>Rekonstrukce paviloni kuchyně vč. jídelny</t>
  </si>
  <si>
    <t>Vybudování pavilonu družiny</t>
  </si>
  <si>
    <t>Rekonstrukce venkovního hřiště</t>
  </si>
  <si>
    <r>
      <t xml:space="preserve">Vybudování venkovní učebny. </t>
    </r>
    <r>
      <rPr>
        <strike/>
        <sz val="10"/>
        <color rgb="FFFF0000"/>
        <rFont val="Calibri"/>
        <family val="2"/>
        <charset val="238"/>
        <scheme val="minor"/>
      </rPr>
      <t>Sadové a terénní úpravy.</t>
    </r>
  </si>
  <si>
    <r>
      <rPr>
        <strike/>
        <sz val="10"/>
        <color rgb="FFFF0000"/>
        <rFont val="Calibri"/>
        <family val="2"/>
        <charset val="238"/>
        <scheme val="minor"/>
      </rPr>
      <t>2019</t>
    </r>
    <r>
      <rPr>
        <sz val="10"/>
        <color rgb="FFFF0000"/>
        <rFont val="Calibri"/>
        <family val="2"/>
        <charset val="238"/>
        <scheme val="minor"/>
      </rPr>
      <t xml:space="preserve">
2026</t>
    </r>
  </si>
  <si>
    <r>
      <t xml:space="preserve">2023
</t>
    </r>
    <r>
      <rPr>
        <strike/>
        <sz val="10"/>
        <color rgb="FFFF0000"/>
        <rFont val="Calibri"/>
        <family val="2"/>
        <charset val="238"/>
        <scheme val="minor"/>
      </rPr>
      <t>2027</t>
    </r>
    <r>
      <rPr>
        <sz val="10"/>
        <color rgb="FFFF0000"/>
        <rFont val="Calibri"/>
        <family val="2"/>
        <charset val="238"/>
        <scheme val="minor"/>
      </rPr>
      <t xml:space="preserve">
2028</t>
    </r>
  </si>
  <si>
    <r>
      <t>Rekonstrukce a modernizace stávajícícho sportovního zázemí</t>
    </r>
    <r>
      <rPr>
        <strike/>
        <sz val="10"/>
        <color rgb="FFFF0000"/>
        <rFont val="Calibri"/>
        <family val="2"/>
        <charset val="238"/>
        <scheme val="minor"/>
      </rPr>
      <t>, včetně nafukovací haly nebo stavby haly</t>
    </r>
    <r>
      <rPr>
        <sz val="10"/>
        <rFont val="Calibri"/>
        <family val="2"/>
        <charset val="238"/>
        <scheme val="minor"/>
      </rPr>
      <t>.</t>
    </r>
  </si>
  <si>
    <r>
      <rPr>
        <strike/>
        <sz val="10"/>
        <color rgb="FFFF0000"/>
        <rFont val="Calibri"/>
        <family val="2"/>
        <charset val="238"/>
        <scheme val="minor"/>
      </rPr>
      <t>15 000 000</t>
    </r>
    <r>
      <rPr>
        <sz val="10"/>
        <color rgb="FFFF0000"/>
        <rFont val="Calibri"/>
        <family val="2"/>
        <charset val="238"/>
        <scheme val="minor"/>
      </rPr>
      <t xml:space="preserve">
7 000 000</t>
    </r>
  </si>
  <si>
    <r>
      <t xml:space="preserve">Modernizace dvou učeben hudebny </t>
    </r>
    <r>
      <rPr>
        <sz val="10"/>
        <color rgb="FFFF0000"/>
        <rFont val="Calibri"/>
        <family val="2"/>
        <charset val="238"/>
        <scheme val="minor"/>
      </rPr>
      <t>vč. kabinetu</t>
    </r>
  </si>
  <si>
    <r>
      <t xml:space="preserve">Modernizace dvou učeben hudebny </t>
    </r>
    <r>
      <rPr>
        <sz val="10"/>
        <color rgb="FFFF0000"/>
        <rFont val="Calibri"/>
        <family val="2"/>
        <charset val="238"/>
        <scheme val="minor"/>
      </rPr>
      <t>vč. Kabinetu.</t>
    </r>
  </si>
  <si>
    <r>
      <t xml:space="preserve">Modernizace výtvarné učebny </t>
    </r>
    <r>
      <rPr>
        <sz val="10"/>
        <color rgb="FFFF0000"/>
        <rFont val="Calibri"/>
        <family val="2"/>
        <charset val="238"/>
        <scheme val="minor"/>
      </rPr>
      <t>vč. kabinetu</t>
    </r>
  </si>
  <si>
    <r>
      <rPr>
        <strike/>
        <sz val="10"/>
        <color rgb="FFFF0000"/>
        <rFont val="Calibri"/>
        <family val="2"/>
        <charset val="238"/>
        <scheme val="minor"/>
      </rPr>
      <t>2022</t>
    </r>
    <r>
      <rPr>
        <sz val="10"/>
        <color rgb="FFFF0000"/>
        <rFont val="Calibri"/>
        <family val="2"/>
        <charset val="238"/>
        <scheme val="minor"/>
      </rPr>
      <t xml:space="preserve">
2026</t>
    </r>
  </si>
  <si>
    <t>nutno zadat PD
příprava PD
PD zpracována</t>
  </si>
  <si>
    <r>
      <t xml:space="preserve">Modernizace učebny hudební výchovy </t>
    </r>
    <r>
      <rPr>
        <sz val="10"/>
        <color rgb="FFFF0000"/>
        <rFont val="Calibri"/>
        <family val="2"/>
        <charset val="238"/>
        <scheme val="minor"/>
      </rPr>
      <t>vč. kabinetu</t>
    </r>
  </si>
  <si>
    <r>
      <t xml:space="preserve">Modernizace učebny výtvarné výchovy </t>
    </r>
    <r>
      <rPr>
        <sz val="10"/>
        <color rgb="FFFF0000"/>
        <rFont val="Calibri"/>
        <family val="2"/>
        <charset val="238"/>
        <scheme val="minor"/>
      </rPr>
      <t>vč. kabinetu</t>
    </r>
  </si>
  <si>
    <r>
      <t xml:space="preserve">Modernizace dvou učeben cizích jazyků (AJ) </t>
    </r>
    <r>
      <rPr>
        <sz val="10"/>
        <color rgb="FFFF0000"/>
        <rFont val="Calibri"/>
        <family val="2"/>
        <charset val="238"/>
        <scheme val="minor"/>
      </rPr>
      <t>vč. kabinetu</t>
    </r>
  </si>
  <si>
    <r>
      <t xml:space="preserve">Modernizace dvou učeben cizích jazyků (NJ) </t>
    </r>
    <r>
      <rPr>
        <sz val="10"/>
        <color rgb="FFFF0000"/>
        <rFont val="Calibri"/>
        <family val="2"/>
        <charset val="238"/>
        <scheme val="minor"/>
      </rPr>
      <t>vč. kabinetu</t>
    </r>
  </si>
  <si>
    <r>
      <t xml:space="preserve">Modernizace učebny IT </t>
    </r>
    <r>
      <rPr>
        <sz val="10"/>
        <color rgb="FFFF0000"/>
        <rFont val="Calibri"/>
        <family val="2"/>
        <charset val="238"/>
        <scheme val="minor"/>
      </rPr>
      <t>vč. kabinetu</t>
    </r>
  </si>
  <si>
    <t>Vstupní prostory školy</t>
  </si>
  <si>
    <t>Odstranění stávajících šaten a vybudování nových ve vstupním prostoru školy vč. opravy podlahy.</t>
  </si>
  <si>
    <r>
      <t xml:space="preserve">2019
</t>
    </r>
    <r>
      <rPr>
        <strike/>
        <sz val="10"/>
        <color rgb="FFFF0000"/>
        <rFont val="Calibri"/>
        <family val="2"/>
        <charset val="238"/>
        <scheme val="minor"/>
      </rPr>
      <t>2021</t>
    </r>
    <r>
      <rPr>
        <sz val="10"/>
        <color rgb="FFFF0000"/>
        <rFont val="Calibri"/>
        <family val="2"/>
        <charset val="238"/>
        <scheme val="minor"/>
      </rPr>
      <t xml:space="preserve">
2027</t>
    </r>
  </si>
  <si>
    <r>
      <t xml:space="preserve">2022
</t>
    </r>
    <r>
      <rPr>
        <strike/>
        <sz val="10"/>
        <color rgb="FFFF0000"/>
        <rFont val="Calibri"/>
        <family val="2"/>
        <charset val="238"/>
        <scheme val="minor"/>
      </rPr>
      <t>2027</t>
    </r>
    <r>
      <rPr>
        <sz val="10"/>
        <color rgb="FFFF0000"/>
        <rFont val="Calibri"/>
        <family val="2"/>
        <charset val="238"/>
        <scheme val="minor"/>
      </rPr>
      <t xml:space="preserve">
2028</t>
    </r>
  </si>
  <si>
    <t>2019
2021</t>
  </si>
  <si>
    <t>2022
2027</t>
  </si>
  <si>
    <r>
      <rPr>
        <sz val="10"/>
        <color rgb="FFFF0000"/>
        <rFont val="Calibri"/>
        <family val="2"/>
        <charset val="238"/>
        <scheme val="minor"/>
      </rPr>
      <t xml:space="preserve">Bezbariérové řešení pro zájmové vzdělávání a přípravnou třídu </t>
    </r>
    <r>
      <rPr>
        <strike/>
        <sz val="10"/>
        <color rgb="FFFF0000"/>
        <rFont val="Calibri"/>
        <family val="2"/>
        <charset val="238"/>
        <scheme val="minor"/>
      </rPr>
      <t>Schodolez</t>
    </r>
  </si>
  <si>
    <r>
      <t xml:space="preserve">Bezbariérové řešení přístupu do </t>
    </r>
    <r>
      <rPr>
        <strike/>
        <sz val="10"/>
        <color rgb="FFFF0000"/>
        <rFont val="Calibri"/>
        <family val="2"/>
        <charset val="238"/>
        <scheme val="minor"/>
      </rPr>
      <t>Schodolez - přístup do</t>
    </r>
    <r>
      <rPr>
        <sz val="10"/>
        <rFont val="Calibri"/>
        <family val="2"/>
        <charset val="238"/>
        <scheme val="minor"/>
      </rPr>
      <t xml:space="preserve"> školní družiny, </t>
    </r>
    <r>
      <rPr>
        <sz val="10"/>
        <color rgb="FFFF0000"/>
        <rFont val="Calibri"/>
        <family val="2"/>
        <charset val="238"/>
        <scheme val="minor"/>
      </rPr>
      <t>vč. přípravné třídy.</t>
    </r>
  </si>
  <si>
    <r>
      <rPr>
        <strike/>
        <sz val="10"/>
        <color rgb="FFFF0000"/>
        <rFont val="Calibri"/>
        <family val="2"/>
        <charset val="238"/>
        <scheme val="minor"/>
      </rPr>
      <t>2021</t>
    </r>
    <r>
      <rPr>
        <sz val="10"/>
        <color rgb="FFFF0000"/>
        <rFont val="Calibri"/>
        <family val="2"/>
        <charset val="238"/>
        <scheme val="minor"/>
      </rPr>
      <t xml:space="preserve">
2025</t>
    </r>
  </si>
  <si>
    <t>7000000
12 500 000</t>
  </si>
  <si>
    <t>nutno zadat PD
příprava PD
zpracovaná PD</t>
  </si>
  <si>
    <r>
      <t xml:space="preserve">Modernizace počítačové učebny </t>
    </r>
    <r>
      <rPr>
        <sz val="10"/>
        <color rgb="FFFF0000"/>
        <rFont val="Calibri"/>
        <family val="2"/>
        <charset val="238"/>
        <scheme val="minor"/>
      </rPr>
      <t>vč. kabinetu</t>
    </r>
  </si>
  <si>
    <r>
      <t xml:space="preserve">Modernizace učebny zeměpisu </t>
    </r>
    <r>
      <rPr>
        <sz val="10"/>
        <color rgb="FFFF0000"/>
        <rFont val="Calibri"/>
        <family val="2"/>
        <charset val="238"/>
        <scheme val="minor"/>
      </rPr>
      <t>vč. kabinetu</t>
    </r>
  </si>
  <si>
    <r>
      <t xml:space="preserve">Modernizace učebny pro výuku hudební výchovy, multimediální učebny </t>
    </r>
    <r>
      <rPr>
        <sz val="10"/>
        <color rgb="FFFF0000"/>
        <rFont val="Calibri"/>
        <family val="2"/>
        <charset val="238"/>
        <scheme val="minor"/>
      </rPr>
      <t>vč. kabinetu</t>
    </r>
  </si>
  <si>
    <r>
      <t xml:space="preserve">Modernizace učebny dějepisu </t>
    </r>
    <r>
      <rPr>
        <sz val="10"/>
        <color rgb="FFFF0000"/>
        <rFont val="Calibri"/>
        <family val="2"/>
        <charset val="238"/>
        <scheme val="minor"/>
      </rPr>
      <t>vč. kabinetu</t>
    </r>
  </si>
  <si>
    <r>
      <t xml:space="preserve">Modernizace tří jazykových učeben </t>
    </r>
    <r>
      <rPr>
        <sz val="10"/>
        <color rgb="FFFF0000"/>
        <rFont val="Calibri"/>
        <family val="2"/>
        <charset val="238"/>
        <scheme val="minor"/>
      </rPr>
      <t>vč. kabinetu</t>
    </r>
  </si>
  <si>
    <r>
      <t xml:space="preserve">Rekonstrukce </t>
    </r>
    <r>
      <rPr>
        <sz val="10"/>
        <color rgb="FFFF0000"/>
        <rFont val="Calibri"/>
        <family val="2"/>
        <charset val="238"/>
        <scheme val="minor"/>
      </rPr>
      <t>MŠ vč.</t>
    </r>
    <r>
      <rPr>
        <sz val="10"/>
        <rFont val="Calibri"/>
        <family val="2"/>
        <charset val="238"/>
        <scheme val="minor"/>
      </rPr>
      <t xml:space="preserve">  bezbariérového vstupu pro děti a rodiče</t>
    </r>
  </si>
  <si>
    <r>
      <rPr>
        <sz val="10"/>
        <color rgb="FFFF0000"/>
        <rFont val="Calibri"/>
        <family val="2"/>
        <charset val="238"/>
        <scheme val="minor"/>
      </rPr>
      <t>Přírodní učebna vč.</t>
    </r>
    <r>
      <rPr>
        <sz val="10"/>
        <rFont val="Calibri"/>
        <family val="2"/>
        <charset val="238"/>
        <scheme val="minor"/>
      </rPr>
      <t xml:space="preserve"> zahrady smyslů k rozvoji percepčního vnímání</t>
    </r>
  </si>
  <si>
    <t>Vybavení školní zahrady</t>
  </si>
  <si>
    <t>Sportovní a hrací prvky.</t>
  </si>
  <si>
    <t>2023
2025</t>
  </si>
  <si>
    <r>
      <rPr>
        <sz val="10"/>
        <color rgb="FFFF0000"/>
        <rFont val="Calibri"/>
        <family val="2"/>
        <charset val="238"/>
        <scheme val="minor"/>
      </rPr>
      <t>Rekonstrukce MŠ vč. bezbariérového vstupu (</t>
    </r>
    <r>
      <rPr>
        <sz val="10"/>
        <rFont val="Calibri"/>
        <family val="2"/>
        <charset val="238"/>
        <scheme val="minor"/>
      </rPr>
      <t xml:space="preserve">bezbariérový nájezd a úprava vnitřních bariér - prahy, přechody mezi místnostmi).
</t>
    </r>
    <r>
      <rPr>
        <sz val="10"/>
        <color rgb="FFFF0000"/>
        <rFont val="Calibri"/>
        <family val="2"/>
        <charset val="238"/>
        <scheme val="minor"/>
      </rPr>
      <t>Výměna celého pláště MŠ vč. oken a rekonstrukce střešní krytiny a půdních prostor.</t>
    </r>
  </si>
  <si>
    <r>
      <rPr>
        <strike/>
        <sz val="10"/>
        <color rgb="FFFF0000"/>
        <rFont val="Calibri"/>
        <family val="2"/>
        <charset val="238"/>
        <scheme val="minor"/>
      </rPr>
      <t>150 000</t>
    </r>
    <r>
      <rPr>
        <sz val="10"/>
        <color rgb="FFFF0000"/>
        <rFont val="Calibri"/>
        <family val="2"/>
        <charset val="238"/>
        <scheme val="minor"/>
      </rPr>
      <t xml:space="preserve">
3 000 000</t>
    </r>
  </si>
  <si>
    <r>
      <rPr>
        <strike/>
        <sz val="10"/>
        <rFont val="Calibri"/>
        <family val="2"/>
        <charset val="238"/>
        <scheme val="minor"/>
      </rPr>
      <t>2023</t>
    </r>
    <r>
      <rPr>
        <sz val="10"/>
        <rFont val="Calibri"/>
        <family val="2"/>
        <charset val="238"/>
        <scheme val="minor"/>
      </rPr>
      <t xml:space="preserve">
</t>
    </r>
    <r>
      <rPr>
        <strike/>
        <sz val="10"/>
        <color rgb="FFFF0000"/>
        <rFont val="Calibri"/>
        <family val="2"/>
        <charset val="238"/>
        <scheme val="minor"/>
      </rPr>
      <t>2025</t>
    </r>
    <r>
      <rPr>
        <sz val="10"/>
        <color rgb="FFFF0000"/>
        <rFont val="Calibri"/>
        <family val="2"/>
        <charset val="238"/>
        <scheme val="minor"/>
      </rPr>
      <t xml:space="preserve">
2028</t>
    </r>
  </si>
  <si>
    <r>
      <rPr>
        <sz val="10"/>
        <color rgb="FFFF0000"/>
        <rFont val="Calibri"/>
        <family val="2"/>
        <charset val="238"/>
        <scheme val="minor"/>
      </rPr>
      <t>Altán s vybavením pro řemeslné, zahradnické a kreativní činnosti a polytechnickou</t>
    </r>
    <r>
      <rPr>
        <sz val="10"/>
        <rFont val="Calibri"/>
        <family val="2"/>
        <charset val="238"/>
        <scheme val="minor"/>
      </rPr>
      <t xml:space="preserve"> </t>
    </r>
    <r>
      <rPr>
        <sz val="10"/>
        <color rgb="FFFF0000"/>
        <rFont val="Calibri"/>
        <family val="2"/>
        <charset val="238"/>
        <scheme val="minor"/>
      </rPr>
      <t>výuku.</t>
    </r>
    <r>
      <rPr>
        <sz val="10"/>
        <rFont val="Calibri"/>
        <family val="2"/>
        <charset val="238"/>
        <scheme val="minor"/>
      </rPr>
      <t xml:space="preserve">Vybavení zahrady, prvky k rozvoji smyslů. </t>
    </r>
    <r>
      <rPr>
        <strike/>
        <sz val="10"/>
        <color rgb="FFFF0000"/>
        <rFont val="Calibri"/>
        <family val="2"/>
        <charset val="238"/>
        <scheme val="minor"/>
      </rPr>
      <t>(hmyzí domeček, smyslový chodník, zvonkohra, bylinkový záhon atd.)</t>
    </r>
  </si>
  <si>
    <r>
      <rPr>
        <strike/>
        <sz val="10"/>
        <color rgb="FFFF0000"/>
        <rFont val="Calibri"/>
        <family val="2"/>
        <charset val="238"/>
        <scheme val="minor"/>
      </rPr>
      <t>200 000</t>
    </r>
    <r>
      <rPr>
        <sz val="10"/>
        <color rgb="FFFF0000"/>
        <rFont val="Calibri"/>
        <family val="2"/>
        <charset val="238"/>
        <scheme val="minor"/>
      </rPr>
      <t xml:space="preserve">
700 000</t>
    </r>
  </si>
  <si>
    <t>Rozšíření kapacity mateřské školy
odloučeného pracoviště Albrechtická 414</t>
  </si>
  <si>
    <t>Rekonstrukce venkovního hřiště.</t>
  </si>
  <si>
    <t>Vybodování odborných učeben vč. Odborné učebny na ekologickou výchovu (EVO).</t>
  </si>
  <si>
    <t>Odborné učebny vč. odborné učebny na ekologickou výchovu (EVO)</t>
  </si>
  <si>
    <t>Datová síť</t>
  </si>
  <si>
    <t>Datová síť.</t>
  </si>
  <si>
    <t>Nafukovací hala pro výuku TV</t>
  </si>
  <si>
    <t>Pořízení nafukovací hala pro výuku TV.</t>
  </si>
  <si>
    <t>Odborná učebna hudební nauky</t>
  </si>
  <si>
    <t>Modernizace učebny hudební nauky (přízemí),
modernizace vybavení stávající učebny hudební nauky s ohledem na větší zapojení mutlimediálních techologií ve ve výuce.</t>
  </si>
  <si>
    <t>Odborné učebny klávesových nástrojů</t>
  </si>
  <si>
    <t>Modernizace učebnen klávesových nástrojů vč. modernizace vybavení třech učeben klávesových nástrojů pro jejich plné využití k programování hudby, pořizování a zpracování hudebního záznamu a aranžování skladeb.</t>
  </si>
  <si>
    <t xml:space="preserve">Zkvalitnění stávající konektivity jednotlivých učeben školy.
</t>
  </si>
  <si>
    <t>Bezbariérovost školy</t>
  </si>
  <si>
    <t>Zbudování bezbariérového přístupu do celé školy a sociálního zařízení.</t>
  </si>
  <si>
    <t>Stavba venkovního multifunčního prostoru na zahradě školy, který má sloužit jako podium pro venkovní vystoupení a zároveň jako venkovní učebna využitelná pro výuku všech uměleckých oborů.</t>
  </si>
  <si>
    <t>100000
200 000
240 000</t>
  </si>
  <si>
    <r>
      <rPr>
        <strike/>
        <sz val="10"/>
        <color rgb="FFFF0000"/>
        <rFont val="Calibri"/>
        <family val="2"/>
        <charset val="238"/>
        <scheme val="minor"/>
      </rPr>
      <t>1 000 000</t>
    </r>
    <r>
      <rPr>
        <sz val="10"/>
        <color rgb="FFFF0000"/>
        <rFont val="Calibri"/>
        <family val="2"/>
        <charset val="238"/>
        <scheme val="minor"/>
      </rPr>
      <t xml:space="preserve">
2 000 000</t>
    </r>
  </si>
  <si>
    <r>
      <t>500000
800 000</t>
    </r>
    <r>
      <rPr>
        <sz val="10"/>
        <rFont val="Calibri"/>
        <family val="2"/>
        <charset val="238"/>
        <scheme val="minor"/>
      </rPr>
      <t xml:space="preserve">
8 000 000</t>
    </r>
  </si>
  <si>
    <r>
      <t>350 000
800 000</t>
    </r>
    <r>
      <rPr>
        <sz val="10"/>
        <rFont val="Calibri"/>
        <family val="2"/>
        <charset val="238"/>
        <scheme val="minor"/>
      </rPr>
      <t xml:space="preserve">
6 000 000</t>
    </r>
  </si>
  <si>
    <r>
      <rPr>
        <strike/>
        <sz val="10"/>
        <rFont val="Calibri"/>
        <family val="2"/>
        <charset val="238"/>
        <scheme val="minor"/>
      </rPr>
      <t xml:space="preserve">2 000 000
</t>
    </r>
    <r>
      <rPr>
        <sz val="10"/>
        <rFont val="Calibri"/>
        <family val="2"/>
        <charset val="238"/>
        <scheme val="minor"/>
      </rPr>
      <t>10 000 000</t>
    </r>
  </si>
  <si>
    <r>
      <rPr>
        <strike/>
        <sz val="10"/>
        <rFont val="Calibri"/>
        <family val="2"/>
        <charset val="238"/>
        <scheme val="minor"/>
      </rPr>
      <t>2500000
4 000 000</t>
    </r>
    <r>
      <rPr>
        <sz val="10"/>
        <color theme="4"/>
        <rFont val="Calibri"/>
        <family val="2"/>
        <charset val="238"/>
        <scheme val="minor"/>
      </rPr>
      <t xml:space="preserve">
</t>
    </r>
    <r>
      <rPr>
        <strike/>
        <sz val="10"/>
        <rFont val="Calibri"/>
        <family val="2"/>
        <charset val="238"/>
        <scheme val="minor"/>
      </rPr>
      <t>5 200 000</t>
    </r>
    <r>
      <rPr>
        <strike/>
        <sz val="10"/>
        <color rgb="FFFF0000"/>
        <rFont val="Calibri"/>
        <family val="2"/>
        <charset val="238"/>
        <scheme val="minor"/>
      </rPr>
      <t xml:space="preserve">
7 000 000</t>
    </r>
    <r>
      <rPr>
        <sz val="10"/>
        <color rgb="FFFF0000"/>
        <rFont val="Calibri"/>
        <family val="2"/>
        <charset val="238"/>
        <scheme val="minor"/>
      </rPr>
      <t xml:space="preserve">
8 000 000</t>
    </r>
  </si>
  <si>
    <r>
      <rPr>
        <strike/>
        <sz val="10"/>
        <rFont val="Calibri"/>
        <family val="2"/>
        <charset val="238"/>
        <scheme val="minor"/>
      </rPr>
      <t>4 420 000</t>
    </r>
    <r>
      <rPr>
        <sz val="10"/>
        <color rgb="FFFF0000"/>
        <rFont val="Calibri"/>
        <family val="2"/>
        <charset val="238"/>
        <scheme val="minor"/>
      </rPr>
      <t xml:space="preserve">
5 950 000
6 800 000</t>
    </r>
  </si>
  <si>
    <r>
      <rPr>
        <strike/>
        <sz val="10"/>
        <rFont val="Calibri"/>
        <family val="2"/>
        <charset val="238"/>
        <scheme val="minor"/>
      </rPr>
      <t>1 000 000</t>
    </r>
    <r>
      <rPr>
        <sz val="10"/>
        <rFont val="Calibri"/>
        <family val="2"/>
        <charset val="238"/>
        <scheme val="minor"/>
      </rPr>
      <t xml:space="preserve">
3 000 000</t>
    </r>
  </si>
  <si>
    <r>
      <rPr>
        <strike/>
        <sz val="10"/>
        <rFont val="Calibri"/>
        <family val="2"/>
        <charset val="238"/>
        <scheme val="minor"/>
      </rPr>
      <t>4 000 000</t>
    </r>
    <r>
      <rPr>
        <sz val="10"/>
        <rFont val="Calibri"/>
        <family val="2"/>
        <charset val="238"/>
        <scheme val="minor"/>
      </rPr>
      <t xml:space="preserve">
</t>
    </r>
    <r>
      <rPr>
        <strike/>
        <sz val="10"/>
        <rFont val="Calibri"/>
        <family val="2"/>
        <charset val="238"/>
        <scheme val="minor"/>
      </rPr>
      <t>5 000 000</t>
    </r>
    <r>
      <rPr>
        <sz val="10"/>
        <rFont val="Calibri"/>
        <family val="2"/>
        <charset val="238"/>
        <scheme val="minor"/>
      </rPr>
      <t xml:space="preserve">
13 000 000</t>
    </r>
  </si>
  <si>
    <r>
      <rPr>
        <strike/>
        <sz val="10"/>
        <rFont val="Calibri"/>
        <family val="2"/>
        <charset val="238"/>
        <scheme val="minor"/>
      </rPr>
      <t>5 000 000</t>
    </r>
    <r>
      <rPr>
        <sz val="10"/>
        <rFont val="Calibri"/>
        <family val="2"/>
        <charset val="238"/>
        <scheme val="minor"/>
      </rPr>
      <t xml:space="preserve">
6 000 000</t>
    </r>
  </si>
  <si>
    <r>
      <rPr>
        <strike/>
        <sz val="10"/>
        <rFont val="Calibri"/>
        <family val="2"/>
        <charset val="238"/>
        <scheme val="minor"/>
      </rPr>
      <t>8 000 000</t>
    </r>
    <r>
      <rPr>
        <sz val="10"/>
        <rFont val="Calibri"/>
        <family val="2"/>
        <charset val="238"/>
        <scheme val="minor"/>
      </rPr>
      <t xml:space="preserve">
9 000 000</t>
    </r>
  </si>
  <si>
    <r>
      <rPr>
        <strike/>
        <sz val="10"/>
        <rFont val="Calibri"/>
        <family val="2"/>
        <charset val="238"/>
        <scheme val="minor"/>
      </rPr>
      <t>1000000</t>
    </r>
    <r>
      <rPr>
        <sz val="10"/>
        <rFont val="Calibri"/>
        <family val="2"/>
        <charset val="238"/>
        <scheme val="minor"/>
      </rPr>
      <t xml:space="preserve">
6 000 000</t>
    </r>
  </si>
  <si>
    <r>
      <rPr>
        <strike/>
        <sz val="10"/>
        <rFont val="Calibri"/>
        <family val="2"/>
        <charset val="238"/>
        <scheme val="minor"/>
      </rPr>
      <t>4 000 000</t>
    </r>
    <r>
      <rPr>
        <sz val="10"/>
        <rFont val="Calibri"/>
        <family val="2"/>
        <charset val="238"/>
        <scheme val="minor"/>
      </rPr>
      <t xml:space="preserve">
5 000 000</t>
    </r>
  </si>
  <si>
    <r>
      <rPr>
        <strike/>
        <sz val="10"/>
        <rFont val="Calibri"/>
        <family val="2"/>
        <charset val="238"/>
        <scheme val="minor"/>
      </rPr>
      <t>5 000 000</t>
    </r>
    <r>
      <rPr>
        <sz val="10"/>
        <rFont val="Calibri"/>
        <family val="2"/>
        <charset val="238"/>
        <scheme val="minor"/>
      </rPr>
      <t xml:space="preserve">
7 000 000</t>
    </r>
  </si>
  <si>
    <r>
      <rPr>
        <strike/>
        <sz val="10"/>
        <rFont val="Calibri"/>
        <family val="2"/>
        <charset val="238"/>
        <scheme val="minor"/>
      </rPr>
      <t>5 000 000</t>
    </r>
    <r>
      <rPr>
        <sz val="10"/>
        <rFont val="Calibri"/>
        <family val="2"/>
        <charset val="238"/>
        <scheme val="minor"/>
      </rPr>
      <t xml:space="preserve">
7 500 000</t>
    </r>
  </si>
  <si>
    <r>
      <rPr>
        <strike/>
        <sz val="10"/>
        <rFont val="Calibri"/>
        <family val="2"/>
        <charset val="238"/>
        <scheme val="minor"/>
      </rPr>
      <t>5 000 000</t>
    </r>
    <r>
      <rPr>
        <sz val="10"/>
        <rFont val="Calibri"/>
        <family val="2"/>
        <charset val="238"/>
        <scheme val="minor"/>
      </rPr>
      <t xml:space="preserve">
8 000 000</t>
    </r>
  </si>
  <si>
    <r>
      <rPr>
        <strike/>
        <sz val="10"/>
        <rFont val="Calibri"/>
        <family val="2"/>
        <charset val="238"/>
        <scheme val="minor"/>
      </rPr>
      <t>5 000 000</t>
    </r>
    <r>
      <rPr>
        <sz val="10"/>
        <rFont val="Calibri"/>
        <family val="2"/>
        <charset val="238"/>
        <scheme val="minor"/>
      </rPr>
      <t xml:space="preserve">
9 000 000</t>
    </r>
  </si>
  <si>
    <r>
      <rPr>
        <strike/>
        <sz val="10"/>
        <color rgb="FFFF0000"/>
        <rFont val="Calibri"/>
        <family val="2"/>
        <charset val="238"/>
        <scheme val="minor"/>
      </rPr>
      <t>7 500 000</t>
    </r>
    <r>
      <rPr>
        <sz val="10"/>
        <color rgb="FFFF0000"/>
        <rFont val="Calibri"/>
        <family val="2"/>
        <charset val="238"/>
        <scheme val="minor"/>
      </rPr>
      <t xml:space="preserve">
12 000 000</t>
    </r>
  </si>
  <si>
    <r>
      <rPr>
        <strike/>
        <sz val="10"/>
        <color rgb="FFFF0000"/>
        <rFont val="Calibri"/>
        <family val="2"/>
        <charset val="238"/>
        <scheme val="minor"/>
      </rPr>
      <t>6 375 000</t>
    </r>
    <r>
      <rPr>
        <sz val="10"/>
        <color rgb="FFFF0000"/>
        <rFont val="Calibri"/>
        <family val="2"/>
        <charset val="238"/>
        <scheme val="minor"/>
      </rPr>
      <t xml:space="preserve">
10 200 000</t>
    </r>
  </si>
  <si>
    <r>
      <rPr>
        <strike/>
        <sz val="10"/>
        <rFont val="Calibri"/>
        <family val="2"/>
        <charset val="238"/>
        <scheme val="minor"/>
      </rPr>
      <t>6 000 000</t>
    </r>
    <r>
      <rPr>
        <sz val="10"/>
        <rFont val="Calibri"/>
        <family val="2"/>
        <charset val="238"/>
        <scheme val="minor"/>
      </rPr>
      <t xml:space="preserve">
9 000 000</t>
    </r>
  </si>
  <si>
    <r>
      <rPr>
        <strike/>
        <sz val="10"/>
        <rFont val="Calibri"/>
        <family val="2"/>
        <charset val="238"/>
        <scheme val="minor"/>
      </rPr>
      <t>150 000</t>
    </r>
    <r>
      <rPr>
        <sz val="10"/>
        <rFont val="Calibri"/>
        <family val="2"/>
        <charset val="238"/>
        <scheme val="minor"/>
      </rPr>
      <t xml:space="preserve">
3 000 000</t>
    </r>
  </si>
  <si>
    <r>
      <rPr>
        <strike/>
        <sz val="10"/>
        <color rgb="FFFF0000"/>
        <rFont val="Calibri"/>
        <family val="2"/>
        <charset val="238"/>
        <scheme val="minor"/>
      </rPr>
      <t>9 000 000</t>
    </r>
    <r>
      <rPr>
        <sz val="10"/>
        <color rgb="FFFF0000"/>
        <rFont val="Calibri"/>
        <family val="2"/>
        <charset val="238"/>
        <scheme val="minor"/>
      </rPr>
      <t xml:space="preserve">
11 000 000</t>
    </r>
  </si>
  <si>
    <t>7 650 000
9 350 000</t>
  </si>
  <si>
    <r>
      <t>1 000 000
2 000 000</t>
    </r>
    <r>
      <rPr>
        <sz val="10"/>
        <rFont val="Calibri"/>
        <family val="2"/>
        <charset val="238"/>
        <scheme val="minor"/>
      </rPr>
      <t xml:space="preserve">
4 000 000</t>
    </r>
  </si>
  <si>
    <r>
      <t>4 000 000
5 000 000</t>
    </r>
    <r>
      <rPr>
        <sz val="10"/>
        <rFont val="Calibri"/>
        <family val="2"/>
        <charset val="238"/>
        <scheme val="minor"/>
      </rPr>
      <t xml:space="preserve">
7 000 000</t>
    </r>
  </si>
  <si>
    <r>
      <rPr>
        <strike/>
        <sz val="10"/>
        <rFont val="Calibri"/>
        <family val="2"/>
        <charset val="238"/>
        <scheme val="minor"/>
      </rPr>
      <t>8 000 000</t>
    </r>
    <r>
      <rPr>
        <sz val="10"/>
        <rFont val="Calibri"/>
        <family val="2"/>
        <charset val="238"/>
        <scheme val="minor"/>
      </rPr>
      <t xml:space="preserve">
10 000 000</t>
    </r>
  </si>
  <si>
    <r>
      <rPr>
        <strike/>
        <sz val="10"/>
        <rFont val="Calibri"/>
        <family val="2"/>
        <charset val="238"/>
        <scheme val="minor"/>
      </rPr>
      <t>4 000 000</t>
    </r>
    <r>
      <rPr>
        <sz val="10"/>
        <rFont val="Calibri"/>
        <family val="2"/>
        <charset val="238"/>
        <scheme val="minor"/>
      </rPr>
      <t xml:space="preserve">
6 000 000</t>
    </r>
  </si>
  <si>
    <r>
      <rPr>
        <strike/>
        <sz val="10"/>
        <rFont val="Calibri"/>
        <family val="2"/>
        <charset val="238"/>
        <scheme val="minor"/>
      </rPr>
      <t>5 000 000</t>
    </r>
    <r>
      <rPr>
        <sz val="10"/>
        <rFont val="Calibri"/>
        <family val="2"/>
        <charset val="238"/>
        <scheme val="minor"/>
      </rPr>
      <t xml:space="preserve">
10 000 000</t>
    </r>
  </si>
  <si>
    <r>
      <rPr>
        <strike/>
        <sz val="10"/>
        <rFont val="Calibri"/>
        <family val="2"/>
        <charset val="238"/>
        <scheme val="minor"/>
      </rPr>
      <t>1 000 000</t>
    </r>
    <r>
      <rPr>
        <sz val="10"/>
        <rFont val="Calibri"/>
        <family val="2"/>
        <charset val="238"/>
        <scheme val="minor"/>
      </rPr>
      <t xml:space="preserve">
2 000 000</t>
    </r>
  </si>
  <si>
    <t>Venkovní multifunkční prostor a zahradní úpravy</t>
  </si>
  <si>
    <r>
      <t xml:space="preserve">Rekonstrukce učebny fyziky a chemie </t>
    </r>
    <r>
      <rPr>
        <sz val="10"/>
        <color rgb="FFFF0000"/>
        <rFont val="Calibri"/>
        <family val="2"/>
        <charset val="238"/>
        <scheme val="minor"/>
      </rPr>
      <t>(přírodní vědy)</t>
    </r>
    <r>
      <rPr>
        <sz val="10"/>
        <rFont val="Calibri"/>
        <family val="2"/>
        <charset val="238"/>
        <scheme val="minor"/>
      </rPr>
      <t xml:space="preserve"> – zavedení nového elektrického rozvodu, rozvodu plynu, digitální sítě, nábytku a pomůcek, interaktivní tabule; zajištění bezbariérového přístupu do učebny.</t>
    </r>
  </si>
  <si>
    <t>Rekonstrukce kuchyně a jídelny/vývařovny i přilehlých skladů</t>
  </si>
  <si>
    <t>Rekonstrukce kuchyně a jídelny/vývařovny i přilehlých skladů.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</si>
</sst>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31"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trike/>
      <sz val="8"/>
      <name val="Calibri"/>
      <family val="2"/>
      <charset val="238"/>
      <scheme val="minor"/>
    </font>
    <font>
      <b/>
      <sz val="8"/>
      <name val="Calibri"/>
      <family val="2"/>
      <charset val="238"/>
      <scheme val="minor"/>
    </font>
    <font>
      <b/>
      <sz val="10"/>
      <name val="Calibri"/>
      <family val="2"/>
      <charset val="238"/>
      <scheme val="minor"/>
    </font>
    <font>
      <b/>
      <sz val="9"/>
      <name val="Calibri"/>
      <family val="2"/>
      <charset val="238"/>
      <scheme val="minor"/>
    </font>
    <font>
      <b/>
      <strike/>
      <sz val="10"/>
      <name val="Calibri"/>
      <family val="2"/>
      <charset val="238"/>
      <scheme val="minor"/>
    </font>
    <font>
      <sz val="10"/>
      <name val="Calibri"/>
      <family val="2"/>
      <charset val="238"/>
      <scheme val="minor"/>
    </font>
    <font>
      <strike/>
      <sz val="11"/>
      <name val="Calibri"/>
      <family val="2"/>
      <charset val="238"/>
      <scheme val="minor"/>
    </font>
    <font>
      <strike/>
      <sz val="10"/>
      <name val="Calibri"/>
      <family val="2"/>
      <charset val="238"/>
      <scheme val="minor"/>
    </font>
    <font>
      <sz val="9"/>
      <color indexed="81"/>
      <name val="Tahoma"/>
      <family val="2"/>
      <charset val="238"/>
    </font>
    <font>
      <b/>
      <sz val="9"/>
      <color indexed="81"/>
      <name val="Tahoma"/>
      <family val="2"/>
      <charset val="238"/>
    </font>
    <font>
      <u/>
      <sz val="10"/>
      <name val="Calibri"/>
      <family val="2"/>
      <charset val="238"/>
      <scheme val="minor"/>
    </font>
    <font>
      <sz val="10"/>
      <color rgb="FFFF0000"/>
      <name val="Calibri"/>
      <family val="2"/>
      <charset val="238"/>
      <scheme val="minor"/>
    </font>
    <font>
      <strike/>
      <sz val="10"/>
      <color rgb="FFFF0000"/>
      <name val="Calibri"/>
      <family val="2"/>
      <charset val="238"/>
      <scheme val="minor"/>
    </font>
    <font>
      <sz val="10"/>
      <color theme="4"/>
      <name val="Calibri"/>
      <family val="2"/>
      <charset val="238"/>
      <scheme val="minor"/>
    </font>
    <font>
      <strike/>
      <sz val="10"/>
      <color theme="4"/>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2" fillId="0" borderId="0" applyNumberFormat="0" applyFill="0" applyBorder="0" applyAlignment="0" applyProtection="0"/>
  </cellStyleXfs>
  <cellXfs count="181">
    <xf numFmtId="0" fontId="0" fillId="0" borderId="0" xfId="0"/>
    <xf numFmtId="0" fontId="0" fillId="0" borderId="0" xfId="0"/>
    <xf numFmtId="0" fontId="5" fillId="0" borderId="0" xfId="0" applyFont="1"/>
    <xf numFmtId="0" fontId="0" fillId="0" borderId="0" xfId="0" applyFont="1"/>
    <xf numFmtId="0" fontId="9" fillId="0" borderId="0" xfId="0" applyFont="1"/>
    <xf numFmtId="0" fontId="10" fillId="0" borderId="0" xfId="0" applyFont="1"/>
    <xf numFmtId="0" fontId="11" fillId="0" borderId="0" xfId="0" applyFont="1"/>
    <xf numFmtId="0" fontId="14" fillId="0" borderId="0" xfId="0" applyFont="1"/>
    <xf numFmtId="0" fontId="15" fillId="0" borderId="0" xfId="1" applyFont="1"/>
    <xf numFmtId="0" fontId="0" fillId="0" borderId="0" xfId="0" applyFont="1" applyFill="1"/>
    <xf numFmtId="0" fontId="0" fillId="0" borderId="0" xfId="0"/>
    <xf numFmtId="0" fontId="0" fillId="0" borderId="0" xfId="0" applyFont="1" applyBorder="1"/>
    <xf numFmtId="0" fontId="0" fillId="2" borderId="0" xfId="0" applyFont="1" applyFill="1"/>
    <xf numFmtId="0" fontId="0" fillId="0" borderId="0" xfId="0" applyFont="1" applyBorder="1" applyAlignment="1">
      <alignment horizontal="center"/>
    </xf>
    <xf numFmtId="0" fontId="3" fillId="0" borderId="0" xfId="0" applyFont="1" applyBorder="1"/>
    <xf numFmtId="0" fontId="3" fillId="0" borderId="0" xfId="0" applyFont="1"/>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2" xfId="0" applyFont="1" applyBorder="1" applyAlignment="1">
      <alignment horizontal="left" vertical="center" wrapText="1"/>
    </xf>
    <xf numFmtId="0" fontId="21" fillId="0" borderId="2" xfId="0" applyFont="1" applyBorder="1" applyAlignment="1">
      <alignment vertical="center" wrapText="1"/>
    </xf>
    <xf numFmtId="0" fontId="23" fillId="0" borderId="2" xfId="0" applyFont="1" applyBorder="1" applyAlignment="1">
      <alignment horizontal="left" vertical="center" wrapText="1"/>
    </xf>
    <xf numFmtId="0" fontId="20" fillId="4" borderId="2" xfId="0" applyFont="1" applyFill="1" applyBorder="1" applyAlignment="1">
      <alignment horizontal="center" vertical="center" wrapText="1"/>
    </xf>
    <xf numFmtId="0" fontId="9" fillId="0" borderId="2" xfId="0" applyFont="1" applyBorder="1"/>
    <xf numFmtId="0" fontId="23" fillId="0" borderId="2" xfId="0" applyNumberFormat="1" applyFont="1" applyBorder="1" applyAlignment="1">
      <alignment horizontal="center" vertical="center" wrapText="1"/>
    </xf>
    <xf numFmtId="0" fontId="21" fillId="0" borderId="2" xfId="0" applyNumberFormat="1" applyFont="1" applyBorder="1" applyAlignment="1">
      <alignment horizontal="center" vertical="center" wrapText="1"/>
    </xf>
    <xf numFmtId="4" fontId="21" fillId="0" borderId="2" xfId="0" applyNumberFormat="1" applyFont="1" applyBorder="1" applyAlignment="1">
      <alignment horizontal="center" vertical="center"/>
    </xf>
    <xf numFmtId="0" fontId="23" fillId="0" borderId="2" xfId="0" applyNumberFormat="1" applyFont="1" applyBorder="1" applyAlignment="1">
      <alignment horizontal="center" vertical="center"/>
    </xf>
    <xf numFmtId="4" fontId="23" fillId="0" borderId="2" xfId="0" applyNumberFormat="1" applyFont="1" applyBorder="1" applyAlignment="1">
      <alignment horizontal="center" vertical="center"/>
    </xf>
    <xf numFmtId="3" fontId="23" fillId="0" borderId="2" xfId="0" applyNumberFormat="1" applyFont="1" applyBorder="1" applyAlignment="1">
      <alignment horizontal="center" vertical="center"/>
    </xf>
    <xf numFmtId="3" fontId="21" fillId="0" borderId="2" xfId="0" applyNumberFormat="1" applyFont="1" applyBorder="1" applyAlignment="1">
      <alignment horizontal="center" vertical="center"/>
    </xf>
    <xf numFmtId="3" fontId="21" fillId="0" borderId="2" xfId="0" applyNumberFormat="1" applyFont="1" applyFill="1" applyBorder="1" applyAlignment="1">
      <alignment horizontal="center" vertical="center" wrapText="1"/>
    </xf>
    <xf numFmtId="4" fontId="21" fillId="0" borderId="2"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166" fontId="23" fillId="0" borderId="2" xfId="0" applyNumberFormat="1" applyFont="1" applyBorder="1" applyAlignment="1">
      <alignment horizontal="center" vertical="center" wrapText="1"/>
    </xf>
    <xf numFmtId="166" fontId="21" fillId="0" borderId="2" xfId="0" applyNumberFormat="1" applyFont="1" applyBorder="1" applyAlignment="1">
      <alignment horizontal="center" vertical="center"/>
    </xf>
    <xf numFmtId="3" fontId="23" fillId="0" borderId="2" xfId="0" applyNumberFormat="1" applyFont="1" applyBorder="1" applyAlignment="1">
      <alignment horizontal="center" vertical="center" wrapText="1"/>
    </xf>
    <xf numFmtId="166" fontId="23" fillId="0" borderId="2" xfId="0" applyNumberFormat="1" applyFont="1" applyBorder="1" applyAlignment="1">
      <alignment horizontal="center" vertical="center"/>
    </xf>
    <xf numFmtId="0" fontId="23" fillId="0" borderId="2" xfId="0" applyFont="1" applyFill="1" applyBorder="1" applyAlignment="1">
      <alignment horizontal="left" vertical="center" wrapText="1"/>
    </xf>
    <xf numFmtId="3" fontId="23" fillId="0" borderId="2" xfId="0" applyNumberFormat="1" applyFont="1" applyFill="1" applyBorder="1" applyAlignment="1">
      <alignment horizontal="center" vertical="center" wrapText="1"/>
    </xf>
    <xf numFmtId="0" fontId="23" fillId="0" borderId="2" xfId="0" applyFont="1" applyBorder="1" applyAlignment="1">
      <alignment vertical="center" wrapText="1"/>
    </xf>
    <xf numFmtId="165" fontId="21" fillId="0" borderId="2" xfId="0" applyNumberFormat="1" applyFont="1" applyBorder="1" applyAlignment="1">
      <alignment horizontal="center" vertical="center" wrapText="1"/>
    </xf>
    <xf numFmtId="4" fontId="21" fillId="0" borderId="2" xfId="0" applyNumberFormat="1" applyFont="1" applyBorder="1" applyAlignment="1">
      <alignment horizontal="center" vertical="center" wrapText="1"/>
    </xf>
    <xf numFmtId="4" fontId="23" fillId="0" borderId="2" xfId="0" applyNumberFormat="1" applyFont="1" applyBorder="1" applyAlignment="1">
      <alignment horizontal="center" vertical="center" wrapText="1"/>
    </xf>
    <xf numFmtId="0" fontId="21" fillId="0" borderId="2" xfId="0" applyNumberFormat="1" applyFont="1" applyFill="1" applyBorder="1" applyAlignment="1">
      <alignment horizontal="center" vertical="center" wrapText="1"/>
    </xf>
    <xf numFmtId="3" fontId="21" fillId="0" borderId="2" xfId="0" applyNumberFormat="1" applyFont="1" applyBorder="1" applyAlignment="1">
      <alignment horizontal="center" vertical="center" wrapText="1"/>
    </xf>
    <xf numFmtId="4" fontId="23" fillId="0" borderId="2" xfId="0" applyNumberFormat="1" applyFont="1" applyFill="1" applyBorder="1" applyAlignment="1">
      <alignment horizontal="center" vertical="center" wrapText="1"/>
    </xf>
    <xf numFmtId="2" fontId="23" fillId="0" borderId="2" xfId="0" applyNumberFormat="1" applyFont="1" applyBorder="1" applyAlignment="1">
      <alignment horizontal="center" vertical="center" wrapText="1"/>
    </xf>
    <xf numFmtId="4" fontId="21" fillId="0" borderId="2" xfId="0" applyNumberFormat="1" applyFont="1" applyFill="1" applyBorder="1" applyAlignment="1">
      <alignment horizontal="center" vertical="center"/>
    </xf>
    <xf numFmtId="0" fontId="21" fillId="0" borderId="2" xfId="0" applyFont="1" applyBorder="1" applyAlignment="1">
      <alignment horizontal="left" wrapText="1"/>
    </xf>
    <xf numFmtId="0" fontId="21" fillId="0" borderId="2" xfId="0" applyFont="1" applyBorder="1" applyAlignment="1">
      <alignment horizontal="left" vertical="center"/>
    </xf>
    <xf numFmtId="0" fontId="21" fillId="0" borderId="2" xfId="0" applyFont="1" applyBorder="1" applyAlignment="1">
      <alignment horizontal="left" vertical="top" wrapText="1"/>
    </xf>
    <xf numFmtId="0" fontId="21" fillId="0" borderId="2" xfId="0" applyFont="1" applyBorder="1" applyAlignment="1">
      <alignment vertical="top" wrapText="1"/>
    </xf>
    <xf numFmtId="0" fontId="21" fillId="0" borderId="2" xfId="0" applyFont="1" applyBorder="1"/>
    <xf numFmtId="44" fontId="21" fillId="0" borderId="2" xfId="0" applyNumberFormat="1" applyFont="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3" fontId="21" fillId="0" borderId="2" xfId="0" applyNumberFormat="1" applyFont="1" applyFill="1" applyBorder="1" applyAlignment="1">
      <alignment horizontal="center" vertical="center"/>
    </xf>
    <xf numFmtId="0" fontId="23" fillId="0" borderId="2" xfId="0" applyFont="1" applyFill="1" applyBorder="1" applyAlignment="1">
      <alignment horizontal="center" vertical="center"/>
    </xf>
    <xf numFmtId="166" fontId="21" fillId="0" borderId="2" xfId="0" applyNumberFormat="1" applyFont="1" applyBorder="1" applyAlignment="1">
      <alignment horizontal="center" vertical="center" wrapText="1"/>
    </xf>
    <xf numFmtId="166" fontId="27"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4"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Fill="1" applyBorder="1" applyAlignment="1">
      <alignment horizontal="center" vertical="center"/>
    </xf>
    <xf numFmtId="0" fontId="28" fillId="0" borderId="2" xfId="0" applyFont="1" applyBorder="1" applyAlignment="1">
      <alignment horizontal="left" vertical="center" wrapText="1"/>
    </xf>
    <xf numFmtId="0" fontId="28" fillId="0" borderId="2" xfId="0" applyNumberFormat="1" applyFont="1" applyBorder="1" applyAlignment="1">
      <alignment horizontal="center" vertical="center" wrapText="1"/>
    </xf>
    <xf numFmtId="4" fontId="28" fillId="0" borderId="2" xfId="0" applyNumberFormat="1" applyFont="1" applyBorder="1" applyAlignment="1">
      <alignment horizontal="center" vertical="center"/>
    </xf>
    <xf numFmtId="0" fontId="28" fillId="0" borderId="2" xfId="0" applyFont="1" applyBorder="1" applyAlignment="1">
      <alignment horizontal="center" vertical="center"/>
    </xf>
    <xf numFmtId="3" fontId="28" fillId="0" borderId="2" xfId="0" applyNumberFormat="1" applyFont="1" applyBorder="1" applyAlignment="1">
      <alignment horizontal="center" vertical="center"/>
    </xf>
    <xf numFmtId="0" fontId="27" fillId="0" borderId="2" xfId="0" applyFont="1" applyFill="1" applyBorder="1" applyAlignment="1">
      <alignment horizontal="center" vertical="center" wrapText="1"/>
    </xf>
    <xf numFmtId="0" fontId="27" fillId="0" borderId="2" xfId="0" applyFont="1" applyBorder="1" applyAlignment="1">
      <alignment vertical="top" wrapText="1"/>
    </xf>
    <xf numFmtId="3" fontId="28" fillId="0" borderId="2" xfId="0" applyNumberFormat="1" applyFont="1" applyBorder="1" applyAlignment="1">
      <alignment horizontal="center" vertical="center" wrapText="1"/>
    </xf>
    <xf numFmtId="0" fontId="26" fillId="0" borderId="2" xfId="0" applyFont="1" applyBorder="1" applyAlignment="1">
      <alignment vertical="top" wrapText="1"/>
    </xf>
    <xf numFmtId="0" fontId="23" fillId="0" borderId="2" xfId="0" applyFont="1" applyBorder="1" applyAlignment="1">
      <alignment horizontal="left" vertical="top" wrapText="1"/>
    </xf>
    <xf numFmtId="0" fontId="21" fillId="0" borderId="2" xfId="0" applyFont="1" applyBorder="1" applyAlignment="1">
      <alignment vertical="center"/>
    </xf>
    <xf numFmtId="0" fontId="21" fillId="0" borderId="2" xfId="0" applyNumberFormat="1" applyFont="1" applyBorder="1"/>
    <xf numFmtId="0" fontId="27" fillId="0" borderId="2" xfId="0" applyFont="1" applyBorder="1" applyAlignment="1">
      <alignment horizontal="left" vertical="center" wrapText="1"/>
    </xf>
    <xf numFmtId="3" fontId="27" fillId="0" borderId="2" xfId="0" applyNumberFormat="1" applyFont="1" applyBorder="1" applyAlignment="1">
      <alignment horizontal="center" vertical="center" wrapText="1"/>
    </xf>
    <xf numFmtId="166" fontId="28" fillId="0" borderId="2" xfId="0" applyNumberFormat="1" applyFont="1" applyBorder="1" applyAlignment="1">
      <alignment horizontal="center" vertical="center"/>
    </xf>
    <xf numFmtId="0" fontId="27" fillId="0" borderId="2" xfId="0" applyFont="1" applyBorder="1" applyAlignment="1">
      <alignment vertical="center" wrapText="1"/>
    </xf>
    <xf numFmtId="0" fontId="28" fillId="0" borderId="2" xfId="0" applyFont="1" applyBorder="1" applyAlignment="1">
      <alignment horizontal="justify" vertical="top"/>
    </xf>
    <xf numFmtId="3" fontId="28" fillId="0" borderId="2" xfId="0" applyNumberFormat="1" applyFont="1" applyFill="1" applyBorder="1" applyAlignment="1">
      <alignment horizontal="center" vertical="center" wrapText="1"/>
    </xf>
    <xf numFmtId="4" fontId="28"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2" xfId="0" applyFont="1" applyFill="1" applyBorder="1" applyAlignment="1">
      <alignment horizontal="left" vertical="center" wrapText="1"/>
    </xf>
    <xf numFmtId="0" fontId="21" fillId="0" borderId="2" xfId="0" applyFont="1" applyFill="1" applyBorder="1" applyAlignment="1">
      <alignment vertical="center" wrapText="1"/>
    </xf>
    <xf numFmtId="0" fontId="27" fillId="0" borderId="2" xfId="0" applyFont="1" applyFill="1" applyBorder="1" applyAlignment="1">
      <alignment vertical="center" wrapText="1"/>
    </xf>
    <xf numFmtId="0" fontId="30" fillId="0" borderId="2" xfId="0" applyNumberFormat="1" applyFont="1" applyBorder="1" applyAlignment="1">
      <alignment horizontal="center" vertical="center" wrapText="1"/>
    </xf>
    <xf numFmtId="0" fontId="21" fillId="0" borderId="5" xfId="0" applyFont="1" applyFill="1" applyBorder="1" applyAlignment="1">
      <alignment horizontal="center" vertical="center"/>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xf>
    <xf numFmtId="0" fontId="18"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21" fillId="0" borderId="2" xfId="0" applyFont="1" applyBorder="1" applyAlignment="1">
      <alignment horizontal="center" vertical="center"/>
    </xf>
    <xf numFmtId="0" fontId="0" fillId="0" borderId="2"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9" fillId="0" borderId="0" xfId="0" applyFont="1" applyFill="1" applyBorder="1" applyAlignment="1">
      <alignment vertical="center" wrapText="1"/>
    </xf>
    <xf numFmtId="0" fontId="18" fillId="3" borderId="2" xfId="0" applyFont="1" applyFill="1" applyBorder="1" applyAlignment="1">
      <alignment horizontal="center" vertical="center" wrapText="1" shrinkToFit="1"/>
    </xf>
    <xf numFmtId="0" fontId="27" fillId="0" borderId="2" xfId="0" applyFont="1" applyBorder="1" applyAlignment="1">
      <alignment horizontal="left" vertical="top" wrapText="1"/>
    </xf>
    <xf numFmtId="0" fontId="0"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166" fontId="23" fillId="0"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166" fontId="23" fillId="0" borderId="2" xfId="0" applyNumberFormat="1" applyFont="1" applyFill="1" applyBorder="1" applyAlignment="1">
      <alignment horizontal="center" vertical="center"/>
    </xf>
    <xf numFmtId="0" fontId="23" fillId="0" borderId="2" xfId="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20" fillId="3" borderId="2" xfId="0" applyFont="1" applyFill="1" applyBorder="1" applyAlignment="1">
      <alignment horizontal="center" vertical="center"/>
    </xf>
    <xf numFmtId="0" fontId="20" fillId="5" borderId="2" xfId="0" applyFont="1" applyFill="1" applyBorder="1" applyAlignment="1">
      <alignment horizontal="center" vertical="center"/>
    </xf>
    <xf numFmtId="44" fontId="23" fillId="0" borderId="2" xfId="0" applyNumberFormat="1" applyFont="1" applyBorder="1" applyAlignment="1">
      <alignment horizontal="center" vertical="center" wrapText="1"/>
    </xf>
    <xf numFmtId="166" fontId="28" fillId="0" borderId="2" xfId="0" applyNumberFormat="1" applyFont="1" applyBorder="1" applyAlignment="1">
      <alignment horizontal="center" vertical="center" wrapText="1"/>
    </xf>
    <xf numFmtId="166" fontId="27" fillId="0" borderId="2" xfId="0" applyNumberFormat="1" applyFont="1" applyBorder="1" applyAlignment="1">
      <alignment horizontal="center" vertical="center"/>
    </xf>
    <xf numFmtId="0" fontId="21" fillId="0" borderId="2" xfId="0" applyFont="1" applyBorder="1" applyAlignment="1">
      <alignment horizontal="left"/>
    </xf>
    <xf numFmtId="44" fontId="21" fillId="0" borderId="2" xfId="0" applyNumberFormat="1" applyFont="1" applyBorder="1"/>
    <xf numFmtId="0" fontId="18" fillId="5" borderId="2" xfId="0" applyFont="1" applyFill="1" applyBorder="1" applyAlignment="1">
      <alignment horizontal="center" vertical="center" wrapText="1" shrinkToFit="1"/>
    </xf>
    <xf numFmtId="3" fontId="27" fillId="0" borderId="2" xfId="0" applyNumberFormat="1" applyFont="1" applyFill="1" applyBorder="1" applyAlignment="1">
      <alignment horizontal="center" vertical="center" wrapText="1"/>
    </xf>
    <xf numFmtId="4" fontId="27" fillId="0" borderId="2" xfId="0" applyNumberFormat="1" applyFont="1" applyFill="1" applyBorder="1" applyAlignment="1">
      <alignment horizontal="center" vertical="center"/>
    </xf>
    <xf numFmtId="3" fontId="27" fillId="0" borderId="2" xfId="0" applyNumberFormat="1" applyFont="1" applyFill="1" applyBorder="1" applyAlignment="1">
      <alignment horizontal="center" vertical="center"/>
    </xf>
    <xf numFmtId="4" fontId="27" fillId="0" borderId="2" xfId="0" applyNumberFormat="1" applyFont="1" applyBorder="1" applyAlignment="1">
      <alignment horizontal="center" vertical="center" wrapText="1"/>
    </xf>
    <xf numFmtId="4" fontId="27" fillId="0" borderId="2" xfId="0" applyNumberFormat="1" applyFont="1" applyFill="1" applyBorder="1" applyAlignment="1">
      <alignment horizontal="center" vertical="center" wrapText="1"/>
    </xf>
    <xf numFmtId="164" fontId="21" fillId="0" borderId="2" xfId="0" applyNumberFormat="1" applyFont="1" applyBorder="1" applyAlignment="1">
      <alignment horizontal="center" vertical="center" wrapText="1"/>
    </xf>
    <xf numFmtId="0" fontId="0" fillId="0" borderId="2" xfId="0" applyFont="1" applyBorder="1"/>
    <xf numFmtId="0" fontId="27" fillId="0" borderId="2" xfId="0" applyFont="1" applyFill="1" applyBorder="1" applyAlignment="1">
      <alignment horizontal="left" vertical="center" wrapText="1"/>
    </xf>
    <xf numFmtId="0" fontId="27" fillId="0" borderId="2" xfId="0" applyFont="1" applyBorder="1" applyAlignment="1">
      <alignment vertical="center"/>
    </xf>
    <xf numFmtId="0" fontId="20" fillId="3" borderId="2" xfId="0" applyFont="1" applyFill="1" applyBorder="1" applyAlignment="1">
      <alignment horizontal="center" vertical="center" wrapText="1"/>
    </xf>
    <xf numFmtId="0" fontId="0" fillId="0" borderId="2" xfId="0" applyFont="1" applyBorder="1" applyAlignment="1">
      <alignment horizontal="center" vertical="center"/>
    </xf>
    <xf numFmtId="0" fontId="18" fillId="4"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3" borderId="2" xfId="0" applyFont="1" applyFill="1" applyBorder="1" applyAlignment="1">
      <alignment horizontal="center" vertical="center"/>
    </xf>
    <xf numFmtId="0" fontId="20" fillId="5"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3" fontId="20" fillId="3" borderId="2" xfId="0" applyNumberFormat="1" applyFont="1" applyFill="1" applyBorder="1" applyAlignment="1">
      <alignment horizontal="center" vertical="center" wrapText="1"/>
    </xf>
    <xf numFmtId="3" fontId="20" fillId="5" borderId="2" xfId="0" applyNumberFormat="1" applyFont="1" applyFill="1" applyBorder="1" applyAlignment="1">
      <alignment horizontal="center" vertical="center" wrapText="1"/>
    </xf>
    <xf numFmtId="0" fontId="9" fillId="0" borderId="2" xfId="0" applyFont="1" applyBorder="1" applyAlignment="1">
      <alignment horizontal="center"/>
    </xf>
    <xf numFmtId="0" fontId="18" fillId="5" borderId="2" xfId="0" applyFont="1" applyFill="1" applyBorder="1" applyAlignment="1">
      <alignment horizontal="center" vertical="center"/>
    </xf>
    <xf numFmtId="0" fontId="0" fillId="0" borderId="2" xfId="0" applyFont="1" applyFill="1" applyBorder="1" applyAlignment="1">
      <alignment horizontal="center" vertical="center"/>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xf>
    <xf numFmtId="0" fontId="2" fillId="2"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18" fillId="3" borderId="2" xfId="0" applyFont="1" applyFill="1" applyBorder="1" applyAlignment="1">
      <alignment horizontal="center" vertical="center" wrapText="1" shrinkToFit="1"/>
    </xf>
    <xf numFmtId="0" fontId="18" fillId="5" borderId="2" xfId="0" applyFont="1" applyFill="1" applyBorder="1" applyAlignment="1">
      <alignment horizontal="center" vertical="center" wrapText="1" shrinkToFit="1"/>
    </xf>
    <xf numFmtId="49" fontId="18" fillId="3" borderId="2" xfId="0" applyNumberFormat="1" applyFont="1" applyFill="1" applyBorder="1" applyAlignment="1">
      <alignment horizontal="center" vertical="center"/>
    </xf>
    <xf numFmtId="0" fontId="21" fillId="0" borderId="2" xfId="0" applyFont="1" applyBorder="1" applyAlignment="1">
      <alignment horizontal="center" vertical="center"/>
    </xf>
    <xf numFmtId="0" fontId="3" fillId="2"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2" fillId="2" borderId="2"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3"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5" x14ac:dyDescent="0.25"/>
  <sheetData>
    <row r="1" spans="1:13" ht="21" x14ac:dyDescent="0.35">
      <c r="A1" s="6" t="s">
        <v>0</v>
      </c>
    </row>
    <row r="2" spans="1:13" s="1" customFormat="1" ht="21" x14ac:dyDescent="0.35">
      <c r="A2" s="6"/>
    </row>
    <row r="3" spans="1:13" x14ac:dyDescent="0.25">
      <c r="A3" s="7" t="s">
        <v>1</v>
      </c>
    </row>
    <row r="4" spans="1:13" x14ac:dyDescent="0.25">
      <c r="A4" s="4" t="s">
        <v>2</v>
      </c>
      <c r="K4" s="3"/>
      <c r="L4" s="3"/>
      <c r="M4" s="3"/>
    </row>
    <row r="5" spans="1:13" x14ac:dyDescent="0.25">
      <c r="A5" s="4" t="s">
        <v>3</v>
      </c>
    </row>
    <row r="6" spans="1:13" s="1" customFormat="1" x14ac:dyDescent="0.25">
      <c r="A6" s="4"/>
    </row>
    <row r="7" spans="1:13" s="1" customFormat="1" x14ac:dyDescent="0.25">
      <c r="A7" s="4"/>
    </row>
    <row r="8" spans="1:13" ht="130.69999999999999" customHeight="1" x14ac:dyDescent="0.25">
      <c r="A8" s="2"/>
    </row>
    <row r="9" spans="1:13" s="1" customFormat="1" ht="38.25" customHeight="1" x14ac:dyDescent="0.25">
      <c r="A9" s="2"/>
    </row>
    <row r="10" spans="1:13" x14ac:dyDescent="0.25">
      <c r="A10" s="5" t="s">
        <v>4</v>
      </c>
    </row>
    <row r="11" spans="1:13" x14ac:dyDescent="0.25">
      <c r="A11" s="1" t="s">
        <v>5</v>
      </c>
    </row>
    <row r="12" spans="1:13" x14ac:dyDescent="0.25">
      <c r="A12" s="1" t="s">
        <v>6</v>
      </c>
    </row>
    <row r="14" spans="1:13" x14ac:dyDescent="0.25">
      <c r="A14" s="5" t="s">
        <v>7</v>
      </c>
    </row>
    <row r="15" spans="1:13" x14ac:dyDescent="0.25">
      <c r="A15" s="1" t="s">
        <v>8</v>
      </c>
    </row>
    <row r="17" spans="1:1" x14ac:dyDescent="0.25">
      <c r="A17" s="7" t="s">
        <v>9</v>
      </c>
    </row>
    <row r="18" spans="1:1" x14ac:dyDescent="0.25">
      <c r="A18" s="4" t="s">
        <v>10</v>
      </c>
    </row>
    <row r="19" spans="1:1" x14ac:dyDescent="0.25">
      <c r="A19" s="8" t="s">
        <v>55</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5" x14ac:dyDescent="0.25"/>
  <sheetData>
    <row r="1" spans="1:24" ht="21" x14ac:dyDescent="0.35">
      <c r="A1" s="6" t="s">
        <v>221</v>
      </c>
      <c r="B1" s="10"/>
      <c r="C1" s="10"/>
      <c r="D1" s="10"/>
      <c r="E1" s="10"/>
      <c r="F1" s="10"/>
      <c r="G1" s="10"/>
      <c r="H1" s="10"/>
      <c r="I1" s="10"/>
      <c r="J1" s="10"/>
      <c r="K1" s="10"/>
      <c r="L1" s="10"/>
      <c r="M1" s="10"/>
      <c r="N1" s="10"/>
      <c r="O1" s="10"/>
      <c r="P1" s="10"/>
      <c r="Q1" s="10"/>
      <c r="R1" s="10"/>
      <c r="S1" s="10"/>
      <c r="T1" s="10"/>
      <c r="U1" s="10"/>
      <c r="V1" s="10"/>
      <c r="W1" s="10"/>
      <c r="X1" s="10"/>
    </row>
    <row r="2" spans="1:24" ht="21" x14ac:dyDescent="0.35">
      <c r="A2" s="6"/>
      <c r="B2" s="10"/>
      <c r="C2" s="10"/>
      <c r="D2" s="10"/>
      <c r="E2" s="10"/>
      <c r="F2" s="10"/>
      <c r="G2" s="10"/>
      <c r="H2" s="10"/>
      <c r="I2" s="10"/>
      <c r="J2" s="10"/>
      <c r="K2" s="10"/>
      <c r="L2" s="10"/>
      <c r="M2" s="10"/>
      <c r="N2" s="10"/>
      <c r="O2" s="10"/>
      <c r="P2" s="10"/>
      <c r="Q2" s="10"/>
      <c r="R2" s="10"/>
      <c r="S2" s="10"/>
      <c r="T2" s="10"/>
      <c r="U2" s="10"/>
      <c r="V2" s="10"/>
      <c r="W2" s="10"/>
      <c r="X2" s="10"/>
    </row>
    <row r="3" spans="1:24" x14ac:dyDescent="0.25">
      <c r="A3" s="7" t="s">
        <v>1</v>
      </c>
      <c r="B3" s="10"/>
      <c r="C3" s="10"/>
      <c r="D3" s="10"/>
      <c r="E3" s="10"/>
      <c r="F3" s="10"/>
      <c r="G3" s="10"/>
      <c r="H3" s="10"/>
      <c r="I3" s="10"/>
      <c r="J3" s="10"/>
      <c r="K3" s="10"/>
      <c r="L3" s="10"/>
      <c r="M3" s="10"/>
      <c r="N3" s="10"/>
      <c r="O3" s="10"/>
      <c r="P3" s="10"/>
      <c r="Q3" s="10"/>
      <c r="R3" s="10"/>
      <c r="S3" s="10"/>
      <c r="T3" s="10"/>
      <c r="U3" s="10"/>
      <c r="V3" s="10"/>
      <c r="W3" s="10"/>
      <c r="X3" s="10"/>
    </row>
    <row r="4" spans="1:24" x14ac:dyDescent="0.25">
      <c r="A4" s="4" t="s">
        <v>2</v>
      </c>
      <c r="B4" s="10"/>
      <c r="C4" s="10"/>
      <c r="D4" s="10"/>
      <c r="E4" s="10"/>
      <c r="F4" s="10"/>
      <c r="G4" s="10"/>
      <c r="H4" s="10"/>
      <c r="I4" s="10"/>
      <c r="J4" s="10"/>
      <c r="K4" s="3"/>
      <c r="L4" s="3"/>
      <c r="M4" s="3"/>
      <c r="N4" s="10"/>
      <c r="O4" s="10"/>
      <c r="P4" s="10"/>
      <c r="Q4" s="10"/>
      <c r="R4" s="10"/>
      <c r="S4" s="10"/>
      <c r="T4" s="10"/>
      <c r="U4" s="10"/>
      <c r="V4" s="10"/>
      <c r="W4" s="10"/>
      <c r="X4" s="10"/>
    </row>
    <row r="5" spans="1:24" x14ac:dyDescent="0.25">
      <c r="A5" s="4" t="s">
        <v>3</v>
      </c>
      <c r="B5" s="10"/>
      <c r="C5" s="10"/>
      <c r="D5" s="10"/>
      <c r="E5" s="10"/>
      <c r="F5" s="10"/>
      <c r="G5" s="10"/>
      <c r="H5" s="10"/>
      <c r="I5" s="10"/>
      <c r="J5" s="10"/>
      <c r="K5" s="10"/>
      <c r="L5" s="10"/>
      <c r="M5" s="10"/>
      <c r="N5" s="10"/>
      <c r="O5" s="10"/>
      <c r="P5" s="10"/>
      <c r="Q5" s="10"/>
      <c r="R5" s="10"/>
      <c r="S5" s="10"/>
      <c r="T5" s="10"/>
      <c r="U5" s="10"/>
      <c r="V5" s="10"/>
      <c r="W5" s="10"/>
      <c r="X5" s="10"/>
    </row>
    <row r="6" spans="1:24" x14ac:dyDescent="0.25">
      <c r="A6" s="4"/>
      <c r="B6" s="10"/>
      <c r="C6" s="10"/>
      <c r="D6" s="10"/>
      <c r="E6" s="10"/>
      <c r="F6" s="10"/>
      <c r="G6" s="10"/>
      <c r="H6" s="10"/>
      <c r="I6" s="10"/>
      <c r="J6" s="10"/>
      <c r="K6" s="10"/>
      <c r="L6" s="10"/>
      <c r="M6" s="10"/>
      <c r="N6" s="10"/>
      <c r="O6" s="10"/>
      <c r="P6" s="10"/>
      <c r="Q6" s="10"/>
      <c r="R6" s="10"/>
      <c r="S6" s="10"/>
      <c r="T6" s="10"/>
      <c r="U6" s="10"/>
      <c r="V6" s="10"/>
      <c r="W6" s="10"/>
      <c r="X6" s="10"/>
    </row>
    <row r="7" spans="1:24" x14ac:dyDescent="0.25">
      <c r="A7" s="4"/>
      <c r="B7" s="10"/>
      <c r="C7" s="10"/>
      <c r="D7" s="10"/>
      <c r="E7" s="10"/>
      <c r="F7" s="10"/>
      <c r="G7" s="10"/>
      <c r="H7" s="10"/>
      <c r="I7" s="10"/>
      <c r="J7" s="10"/>
      <c r="K7" s="10"/>
      <c r="L7" s="10"/>
      <c r="M7" s="10"/>
      <c r="N7" s="10"/>
      <c r="O7" s="10"/>
      <c r="P7" s="10"/>
      <c r="Q7" s="10"/>
      <c r="R7" s="10"/>
      <c r="S7" s="10"/>
      <c r="T7" s="10"/>
      <c r="U7" s="10"/>
      <c r="V7" s="10"/>
      <c r="W7" s="10"/>
      <c r="X7" s="10"/>
    </row>
    <row r="8" spans="1:24" x14ac:dyDescent="0.25">
      <c r="A8" s="2"/>
      <c r="B8" s="10"/>
      <c r="C8" s="10"/>
      <c r="D8" s="10"/>
      <c r="E8" s="10"/>
      <c r="F8" s="10"/>
      <c r="G8" s="10"/>
      <c r="H8" s="10"/>
      <c r="I8" s="10"/>
      <c r="J8" s="10"/>
      <c r="K8" s="10"/>
      <c r="L8" s="10"/>
      <c r="M8" s="10"/>
      <c r="N8" s="10"/>
      <c r="O8" s="10"/>
      <c r="P8" s="10"/>
      <c r="Q8" s="10"/>
      <c r="R8" s="10"/>
      <c r="S8" s="10"/>
      <c r="T8" s="10"/>
      <c r="U8" s="10"/>
      <c r="V8" s="10"/>
      <c r="W8" s="10"/>
      <c r="X8" s="10"/>
    </row>
    <row r="9" spans="1:24" s="10" customFormat="1" x14ac:dyDescent="0.25">
      <c r="A9" s="2"/>
    </row>
    <row r="10" spans="1:24" s="10" customFormat="1" x14ac:dyDescent="0.25">
      <c r="A10" s="2"/>
    </row>
    <row r="11" spans="1:24" s="10" customFormat="1" x14ac:dyDescent="0.25">
      <c r="A11" s="2"/>
    </row>
    <row r="12" spans="1:24" s="10" customFormat="1" x14ac:dyDescent="0.25">
      <c r="A12" s="2"/>
    </row>
    <row r="13" spans="1:24" s="10" customFormat="1" x14ac:dyDescent="0.25">
      <c r="A13" s="2"/>
    </row>
    <row r="14" spans="1:24" s="10" customFormat="1" x14ac:dyDescent="0.25">
      <c r="A14" s="2"/>
    </row>
    <row r="15" spans="1:24" s="10" customFormat="1" x14ac:dyDescent="0.25">
      <c r="A15" s="2"/>
    </row>
    <row r="16" spans="1:24" s="10" customFormat="1" x14ac:dyDescent="0.25">
      <c r="A16" s="2"/>
    </row>
    <row r="17" spans="1:24" s="10" customFormat="1" x14ac:dyDescent="0.25">
      <c r="A17" s="2"/>
    </row>
    <row r="18" spans="1:24" s="10" customFormat="1" x14ac:dyDescent="0.25">
      <c r="A18" s="2"/>
    </row>
    <row r="19" spans="1:24" s="10" customFormat="1" x14ac:dyDescent="0.25">
      <c r="A19" s="2"/>
    </row>
    <row r="20" spans="1:24" x14ac:dyDescent="0.25">
      <c r="A20" s="2"/>
      <c r="B20" s="10"/>
      <c r="C20" s="10"/>
      <c r="D20" s="10"/>
      <c r="E20" s="10"/>
      <c r="F20" s="10"/>
      <c r="G20" s="10"/>
      <c r="H20" s="10"/>
      <c r="I20" s="10"/>
      <c r="J20" s="10"/>
      <c r="K20" s="10"/>
      <c r="L20" s="10"/>
      <c r="M20" s="10"/>
      <c r="N20" s="10"/>
      <c r="O20" s="10"/>
      <c r="P20" s="10"/>
      <c r="Q20" s="10"/>
      <c r="R20" s="10"/>
      <c r="S20" s="10"/>
      <c r="T20" s="10"/>
      <c r="U20" s="10"/>
      <c r="V20" s="10"/>
      <c r="W20" s="10"/>
      <c r="X20" s="10"/>
    </row>
    <row r="21" spans="1:24" x14ac:dyDescent="0.25">
      <c r="A21" s="5" t="s">
        <v>4</v>
      </c>
      <c r="B21" s="10"/>
      <c r="C21" s="10"/>
      <c r="D21" s="10"/>
      <c r="E21" s="10"/>
      <c r="F21" s="10"/>
      <c r="G21" s="10"/>
      <c r="H21" s="10"/>
      <c r="I21" s="10"/>
      <c r="J21" s="10"/>
      <c r="K21" s="10"/>
      <c r="L21" s="10"/>
      <c r="M21" s="10"/>
      <c r="N21" s="10"/>
      <c r="O21" s="10"/>
      <c r="P21" s="10"/>
      <c r="Q21" s="10"/>
      <c r="R21" s="10"/>
      <c r="S21" s="10"/>
      <c r="T21" s="10"/>
      <c r="U21" s="10"/>
      <c r="V21" s="10"/>
      <c r="W21" s="10"/>
      <c r="X21" s="10"/>
    </row>
    <row r="22" spans="1:24" x14ac:dyDescent="0.25">
      <c r="A22" s="10" t="s">
        <v>5</v>
      </c>
      <c r="B22" s="10"/>
      <c r="C22" s="10"/>
      <c r="D22" s="10"/>
      <c r="E22" s="10"/>
      <c r="F22" s="10"/>
      <c r="G22" s="10"/>
      <c r="H22" s="10"/>
      <c r="I22" s="10"/>
      <c r="J22" s="10"/>
      <c r="K22" s="10"/>
      <c r="L22" s="10"/>
      <c r="M22" s="10"/>
      <c r="N22" s="10"/>
      <c r="O22" s="10"/>
      <c r="P22" s="10"/>
      <c r="Q22" s="10"/>
      <c r="R22" s="10"/>
      <c r="S22" s="10"/>
      <c r="T22" s="10"/>
      <c r="U22" s="10"/>
      <c r="V22" s="10"/>
      <c r="W22" s="10"/>
      <c r="X22" s="10"/>
    </row>
    <row r="23" spans="1:24" x14ac:dyDescent="0.25">
      <c r="A23" s="10" t="s">
        <v>6</v>
      </c>
      <c r="B23" s="10"/>
      <c r="C23" s="10"/>
      <c r="D23" s="10"/>
      <c r="E23" s="10"/>
      <c r="F23" s="10"/>
      <c r="G23" s="10"/>
      <c r="H23" s="10"/>
      <c r="I23" s="10"/>
      <c r="J23" s="10"/>
      <c r="K23" s="10"/>
      <c r="L23" s="10"/>
      <c r="M23" s="10"/>
      <c r="N23" s="10"/>
      <c r="O23" s="10"/>
      <c r="P23" s="10"/>
      <c r="Q23" s="10"/>
      <c r="R23" s="10"/>
      <c r="S23" s="10"/>
      <c r="T23" s="10"/>
      <c r="U23" s="10"/>
      <c r="V23" s="10"/>
      <c r="W23" s="10"/>
      <c r="X23" s="10"/>
    </row>
    <row r="24" spans="1:2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x14ac:dyDescent="0.25">
      <c r="A25" s="5" t="s">
        <v>7</v>
      </c>
      <c r="B25" s="10"/>
      <c r="C25" s="10"/>
      <c r="D25" s="10"/>
      <c r="E25" s="10"/>
      <c r="F25" s="10"/>
      <c r="G25" s="10"/>
      <c r="H25" s="10"/>
      <c r="I25" s="10"/>
      <c r="J25" s="10"/>
      <c r="K25" s="10"/>
      <c r="L25" s="10"/>
      <c r="M25" s="10"/>
      <c r="N25" s="10"/>
      <c r="O25" s="10"/>
      <c r="P25" s="10"/>
      <c r="Q25" s="10"/>
      <c r="R25" s="10"/>
      <c r="S25" s="10"/>
      <c r="T25" s="10"/>
      <c r="U25" s="10"/>
      <c r="V25" s="10"/>
      <c r="W25" s="10"/>
      <c r="X25" s="10"/>
    </row>
    <row r="26" spans="1:24" x14ac:dyDescent="0.25">
      <c r="A26" s="10" t="s">
        <v>8</v>
      </c>
      <c r="B26" s="10"/>
      <c r="C26" s="10"/>
      <c r="D26" s="10"/>
      <c r="E26" s="10"/>
      <c r="F26" s="10"/>
      <c r="G26" s="10"/>
      <c r="H26" s="10"/>
      <c r="I26" s="10"/>
      <c r="J26" s="10"/>
      <c r="K26" s="10"/>
      <c r="L26" s="10"/>
      <c r="M26" s="10"/>
      <c r="N26" s="10"/>
      <c r="O26" s="10"/>
      <c r="P26" s="10"/>
      <c r="Q26" s="10"/>
      <c r="R26" s="10"/>
      <c r="S26" s="10"/>
      <c r="T26" s="10"/>
      <c r="U26" s="10"/>
      <c r="V26" s="10"/>
      <c r="W26" s="10"/>
      <c r="X26" s="10"/>
    </row>
    <row r="27" spans="1:2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x14ac:dyDescent="0.25">
      <c r="A28" s="7" t="s">
        <v>9</v>
      </c>
      <c r="B28" s="10"/>
      <c r="C28" s="10"/>
      <c r="D28" s="10"/>
      <c r="E28" s="10"/>
      <c r="F28" s="10"/>
      <c r="G28" s="10"/>
      <c r="H28" s="10"/>
      <c r="I28" s="10"/>
      <c r="J28" s="10"/>
      <c r="K28" s="10"/>
      <c r="L28" s="10"/>
      <c r="M28" s="10"/>
      <c r="N28" s="10"/>
      <c r="O28" s="10"/>
      <c r="P28" s="10"/>
      <c r="Q28" s="10"/>
      <c r="R28" s="10"/>
      <c r="S28" s="10"/>
      <c r="T28" s="10"/>
      <c r="U28" s="10"/>
      <c r="V28" s="10"/>
      <c r="W28" s="10"/>
      <c r="X28" s="10"/>
    </row>
    <row r="29" spans="1:24" x14ac:dyDescent="0.25">
      <c r="A29" s="4" t="s">
        <v>10</v>
      </c>
      <c r="B29" s="10"/>
      <c r="C29" s="10"/>
      <c r="D29" s="10"/>
      <c r="E29" s="10"/>
      <c r="F29" s="10"/>
      <c r="G29" s="10"/>
      <c r="H29" s="10"/>
      <c r="I29" s="10"/>
      <c r="J29" s="10"/>
      <c r="K29" s="10"/>
      <c r="L29" s="10"/>
      <c r="M29" s="10"/>
      <c r="N29" s="10"/>
      <c r="O29" s="10"/>
      <c r="P29" s="10"/>
      <c r="Q29" s="10"/>
      <c r="R29" s="10"/>
      <c r="S29" s="10"/>
      <c r="T29" s="10"/>
      <c r="U29" s="10"/>
      <c r="V29" s="10"/>
      <c r="W29" s="10"/>
      <c r="X29" s="10"/>
    </row>
    <row r="30" spans="1:24" x14ac:dyDescent="0.25">
      <c r="A30" s="8" t="s">
        <v>55</v>
      </c>
      <c r="B30" s="10"/>
      <c r="C30" s="10"/>
      <c r="D30" s="10"/>
      <c r="E30" s="10"/>
      <c r="F30" s="10"/>
      <c r="G30" s="10"/>
      <c r="H30" s="10"/>
      <c r="I30" s="10"/>
      <c r="J30" s="10"/>
      <c r="K30" s="10"/>
      <c r="L30" s="10"/>
      <c r="M30" s="10"/>
      <c r="N30" s="10"/>
      <c r="O30" s="10"/>
      <c r="P30" s="10"/>
      <c r="Q30" s="10"/>
      <c r="R30" s="10"/>
      <c r="S30" s="10"/>
      <c r="T30" s="10"/>
      <c r="U30" s="10"/>
      <c r="V30" s="10"/>
      <c r="W30" s="10"/>
      <c r="X30" s="10"/>
    </row>
    <row r="31" spans="1:2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7"/>
  <sheetViews>
    <sheetView view="pageBreakPreview" zoomScale="85" zoomScaleNormal="112" zoomScaleSheetLayoutView="85" workbookViewId="0">
      <pane ySplit="3" topLeftCell="A56" activePane="bottomLeft" state="frozen"/>
      <selection pane="bottomLeft" activeCell="D3" sqref="D3"/>
    </sheetView>
  </sheetViews>
  <sheetFormatPr defaultColWidth="9.28515625" defaultRowHeight="15" x14ac:dyDescent="0.25"/>
  <cols>
    <col min="1" max="1" width="7.28515625" style="3" customWidth="1"/>
    <col min="2" max="2" width="11.5703125" style="3" customWidth="1"/>
    <col min="3" max="3" width="12.42578125" style="3" customWidth="1"/>
    <col min="4" max="4" width="11.42578125" style="3" customWidth="1"/>
    <col min="5" max="5" width="12" style="3" customWidth="1"/>
    <col min="6" max="6" width="13" style="3" customWidth="1"/>
    <col min="7" max="7" width="21.5703125" style="3" customWidth="1"/>
    <col min="8" max="9" width="12.85546875" style="3" customWidth="1"/>
    <col min="10" max="10" width="11.7109375" style="3" customWidth="1"/>
    <col min="11" max="11" width="39.42578125" style="3" customWidth="1"/>
    <col min="12" max="13" width="17.5703125" style="3" customWidth="1"/>
    <col min="14" max="14" width="9.85546875" style="3" bestFit="1" customWidth="1"/>
    <col min="15" max="15" width="9.28515625" style="3"/>
    <col min="16" max="16" width="13.7109375" style="3" customWidth="1"/>
    <col min="17" max="17" width="13.28515625" style="3" customWidth="1"/>
    <col min="18" max="18" width="16.28515625" style="3" customWidth="1"/>
    <col min="19" max="19" width="9.28515625" style="3"/>
    <col min="20" max="20" width="36.140625" style="3" customWidth="1"/>
    <col min="21" max="16384" width="9.28515625" style="3"/>
  </cols>
  <sheetData>
    <row r="1" spans="1:21" ht="18.75" x14ac:dyDescent="0.3">
      <c r="A1" s="150" t="s">
        <v>11</v>
      </c>
      <c r="B1" s="150"/>
      <c r="C1" s="150"/>
      <c r="D1" s="150"/>
      <c r="E1" s="150"/>
      <c r="F1" s="150"/>
      <c r="G1" s="150"/>
      <c r="H1" s="150"/>
      <c r="I1" s="150"/>
      <c r="J1" s="150"/>
      <c r="K1" s="150"/>
      <c r="L1" s="150"/>
      <c r="M1" s="150"/>
      <c r="N1" s="150"/>
      <c r="O1" s="150"/>
      <c r="P1" s="150"/>
      <c r="Q1" s="150"/>
      <c r="R1" s="150"/>
      <c r="S1" s="150"/>
    </row>
    <row r="2" spans="1:21" ht="27.2" customHeight="1" x14ac:dyDescent="0.25">
      <c r="A2" s="151" t="s">
        <v>12</v>
      </c>
      <c r="B2" s="152" t="s">
        <v>13</v>
      </c>
      <c r="C2" s="152"/>
      <c r="D2" s="152"/>
      <c r="E2" s="152"/>
      <c r="F2" s="152"/>
      <c r="G2" s="153" t="s">
        <v>14</v>
      </c>
      <c r="H2" s="149" t="s">
        <v>15</v>
      </c>
      <c r="I2" s="149" t="s">
        <v>54</v>
      </c>
      <c r="J2" s="151" t="s">
        <v>16</v>
      </c>
      <c r="K2" s="151" t="s">
        <v>17</v>
      </c>
      <c r="L2" s="154" t="s">
        <v>18</v>
      </c>
      <c r="M2" s="154"/>
      <c r="N2" s="148" t="s">
        <v>19</v>
      </c>
      <c r="O2" s="148"/>
      <c r="P2" s="149" t="s">
        <v>20</v>
      </c>
      <c r="Q2" s="149"/>
      <c r="R2" s="148" t="s">
        <v>21</v>
      </c>
      <c r="S2" s="148"/>
    </row>
    <row r="3" spans="1:21" ht="91.5" x14ac:dyDescent="0.25">
      <c r="A3" s="151"/>
      <c r="B3" s="106" t="s">
        <v>22</v>
      </c>
      <c r="C3" s="106" t="s">
        <v>23</v>
      </c>
      <c r="D3" s="106" t="s">
        <v>24</v>
      </c>
      <c r="E3" s="106" t="s">
        <v>25</v>
      </c>
      <c r="F3" s="106" t="s">
        <v>26</v>
      </c>
      <c r="G3" s="153"/>
      <c r="H3" s="149"/>
      <c r="I3" s="149"/>
      <c r="J3" s="151"/>
      <c r="K3" s="151"/>
      <c r="L3" s="107" t="s">
        <v>27</v>
      </c>
      <c r="M3" s="107" t="s">
        <v>28</v>
      </c>
      <c r="N3" s="108" t="s">
        <v>29</v>
      </c>
      <c r="O3" s="108" t="s">
        <v>30</v>
      </c>
      <c r="P3" s="109" t="s">
        <v>31</v>
      </c>
      <c r="Q3" s="109" t="s">
        <v>32</v>
      </c>
      <c r="R3" s="108" t="s">
        <v>33</v>
      </c>
      <c r="S3" s="108" t="s">
        <v>34</v>
      </c>
    </row>
    <row r="4" spans="1:21" ht="76.5" x14ac:dyDescent="0.25">
      <c r="A4" s="106">
        <v>1</v>
      </c>
      <c r="B4" s="110" t="s">
        <v>274</v>
      </c>
      <c r="C4" s="106" t="s">
        <v>276</v>
      </c>
      <c r="D4" s="111">
        <v>10834346</v>
      </c>
      <c r="E4" s="112">
        <v>181125226</v>
      </c>
      <c r="F4" s="113">
        <v>691015384</v>
      </c>
      <c r="G4" s="99" t="s">
        <v>230</v>
      </c>
      <c r="H4" s="19" t="s">
        <v>88</v>
      </c>
      <c r="I4" s="19" t="s">
        <v>89</v>
      </c>
      <c r="J4" s="19" t="s">
        <v>89</v>
      </c>
      <c r="K4" s="34" t="s">
        <v>511</v>
      </c>
      <c r="L4" s="114" t="s">
        <v>512</v>
      </c>
      <c r="M4" s="60">
        <f>25000000*0.85</f>
        <v>21250000</v>
      </c>
      <c r="N4" s="19">
        <v>2021</v>
      </c>
      <c r="O4" s="19">
        <v>2027</v>
      </c>
      <c r="P4" s="19" t="s">
        <v>90</v>
      </c>
      <c r="Q4" s="19" t="s">
        <v>90</v>
      </c>
      <c r="R4" s="18" t="s">
        <v>647</v>
      </c>
      <c r="S4" s="62" t="s">
        <v>648</v>
      </c>
      <c r="T4" s="104"/>
      <c r="U4" s="11"/>
    </row>
    <row r="5" spans="1:21" ht="25.5" x14ac:dyDescent="0.25">
      <c r="A5" s="137">
        <v>2</v>
      </c>
      <c r="B5" s="142" t="s">
        <v>327</v>
      </c>
      <c r="C5" s="139" t="s">
        <v>82</v>
      </c>
      <c r="D5" s="143" t="s">
        <v>328</v>
      </c>
      <c r="E5" s="144" t="s">
        <v>329</v>
      </c>
      <c r="F5" s="136" t="s">
        <v>330</v>
      </c>
      <c r="G5" s="100" t="s">
        <v>296</v>
      </c>
      <c r="H5" s="97" t="s">
        <v>88</v>
      </c>
      <c r="I5" s="97" t="s">
        <v>89</v>
      </c>
      <c r="J5" s="97" t="s">
        <v>89</v>
      </c>
      <c r="K5" s="20" t="s">
        <v>151</v>
      </c>
      <c r="L5" s="36">
        <v>1000000</v>
      </c>
      <c r="M5" s="36">
        <f>L5*0.85</f>
        <v>850000</v>
      </c>
      <c r="N5" s="97">
        <v>2017</v>
      </c>
      <c r="O5" s="97">
        <v>2024</v>
      </c>
      <c r="P5" s="97" t="s">
        <v>90</v>
      </c>
      <c r="Q5" s="97"/>
      <c r="R5" s="100" t="s">
        <v>152</v>
      </c>
      <c r="S5" s="97" t="s">
        <v>117</v>
      </c>
      <c r="T5" s="11"/>
      <c r="U5" s="11"/>
    </row>
    <row r="6" spans="1:21" ht="38.25" x14ac:dyDescent="0.25">
      <c r="A6" s="137"/>
      <c r="B6" s="142"/>
      <c r="C6" s="139"/>
      <c r="D6" s="143"/>
      <c r="E6" s="144"/>
      <c r="F6" s="136"/>
      <c r="G6" s="65" t="s">
        <v>297</v>
      </c>
      <c r="H6" s="70" t="s">
        <v>88</v>
      </c>
      <c r="I6" s="70" t="s">
        <v>89</v>
      </c>
      <c r="J6" s="70" t="s">
        <v>89</v>
      </c>
      <c r="K6" s="67" t="s">
        <v>153</v>
      </c>
      <c r="L6" s="81">
        <v>300000</v>
      </c>
      <c r="M6" s="81">
        <f t="shared" ref="M6:M29" si="0">L6*0.85</f>
        <v>255000</v>
      </c>
      <c r="N6" s="70">
        <v>2019</v>
      </c>
      <c r="O6" s="65" t="s">
        <v>652</v>
      </c>
      <c r="P6" s="70" t="s">
        <v>90</v>
      </c>
      <c r="Q6" s="70"/>
      <c r="R6" s="65" t="s">
        <v>152</v>
      </c>
      <c r="S6" s="70" t="s">
        <v>117</v>
      </c>
      <c r="T6" s="11"/>
      <c r="U6" s="11"/>
    </row>
    <row r="7" spans="1:21" ht="51" x14ac:dyDescent="0.25">
      <c r="A7" s="137"/>
      <c r="B7" s="142"/>
      <c r="C7" s="139"/>
      <c r="D7" s="143"/>
      <c r="E7" s="144"/>
      <c r="F7" s="136"/>
      <c r="G7" s="99" t="s">
        <v>745</v>
      </c>
      <c r="H7" s="97" t="s">
        <v>88</v>
      </c>
      <c r="I7" s="97" t="s">
        <v>89</v>
      </c>
      <c r="J7" s="97" t="s">
        <v>89</v>
      </c>
      <c r="K7" s="20" t="s">
        <v>513</v>
      </c>
      <c r="L7" s="35" t="s">
        <v>359</v>
      </c>
      <c r="M7" s="36">
        <f>68400000*0.85</f>
        <v>58140000</v>
      </c>
      <c r="N7" s="25" t="s">
        <v>360</v>
      </c>
      <c r="O7" s="17" t="s">
        <v>361</v>
      </c>
      <c r="P7" s="97" t="s">
        <v>90</v>
      </c>
      <c r="Q7" s="97"/>
      <c r="R7" s="100" t="s">
        <v>514</v>
      </c>
      <c r="S7" s="97" t="s">
        <v>117</v>
      </c>
      <c r="T7" s="11"/>
      <c r="U7" s="11"/>
    </row>
    <row r="8" spans="1:21" ht="63.75" x14ac:dyDescent="0.25">
      <c r="A8" s="137"/>
      <c r="B8" s="142"/>
      <c r="C8" s="139"/>
      <c r="D8" s="143"/>
      <c r="E8" s="144"/>
      <c r="F8" s="136"/>
      <c r="G8" s="99" t="s">
        <v>209</v>
      </c>
      <c r="H8" s="97" t="s">
        <v>88</v>
      </c>
      <c r="I8" s="97" t="s">
        <v>89</v>
      </c>
      <c r="J8" s="97" t="s">
        <v>89</v>
      </c>
      <c r="K8" s="20" t="s">
        <v>207</v>
      </c>
      <c r="L8" s="35" t="s">
        <v>362</v>
      </c>
      <c r="M8" s="36">
        <f>6000000*0.85</f>
        <v>5100000</v>
      </c>
      <c r="N8" s="37" t="s">
        <v>363</v>
      </c>
      <c r="O8" s="17" t="s">
        <v>364</v>
      </c>
      <c r="P8" s="97" t="s">
        <v>90</v>
      </c>
      <c r="Q8" s="97"/>
      <c r="R8" s="100" t="s">
        <v>408</v>
      </c>
      <c r="S8" s="97" t="s">
        <v>117</v>
      </c>
      <c r="T8" s="56"/>
      <c r="U8" s="11"/>
    </row>
    <row r="9" spans="1:21" ht="255" x14ac:dyDescent="0.25">
      <c r="A9" s="137"/>
      <c r="B9" s="142"/>
      <c r="C9" s="139"/>
      <c r="D9" s="143"/>
      <c r="E9" s="144"/>
      <c r="F9" s="136"/>
      <c r="G9" s="99" t="s">
        <v>210</v>
      </c>
      <c r="H9" s="97" t="s">
        <v>88</v>
      </c>
      <c r="I9" s="97" t="s">
        <v>89</v>
      </c>
      <c r="J9" s="97" t="s">
        <v>89</v>
      </c>
      <c r="K9" s="20" t="s">
        <v>220</v>
      </c>
      <c r="L9" s="35" t="s">
        <v>365</v>
      </c>
      <c r="M9" s="36">
        <f>8400000*0.85</f>
        <v>7140000</v>
      </c>
      <c r="N9" s="37" t="s">
        <v>363</v>
      </c>
      <c r="O9" s="17" t="s">
        <v>364</v>
      </c>
      <c r="P9" s="97" t="s">
        <v>90</v>
      </c>
      <c r="Q9" s="97" t="s">
        <v>90</v>
      </c>
      <c r="R9" s="100" t="s">
        <v>408</v>
      </c>
      <c r="S9" s="97" t="s">
        <v>117</v>
      </c>
      <c r="T9" s="11"/>
      <c r="U9" s="11"/>
    </row>
    <row r="10" spans="1:21" ht="25.5" x14ac:dyDescent="0.25">
      <c r="A10" s="137"/>
      <c r="B10" s="142"/>
      <c r="C10" s="139"/>
      <c r="D10" s="143"/>
      <c r="E10" s="144"/>
      <c r="F10" s="136"/>
      <c r="G10" s="99" t="s">
        <v>217</v>
      </c>
      <c r="H10" s="97" t="s">
        <v>88</v>
      </c>
      <c r="I10" s="97" t="s">
        <v>89</v>
      </c>
      <c r="J10" s="97" t="s">
        <v>89</v>
      </c>
      <c r="K10" s="20" t="s">
        <v>515</v>
      </c>
      <c r="L10" s="35" t="s">
        <v>366</v>
      </c>
      <c r="M10" s="36">
        <f>4200000*0.85</f>
        <v>3570000</v>
      </c>
      <c r="N10" s="37" t="s">
        <v>363</v>
      </c>
      <c r="O10" s="17" t="s">
        <v>364</v>
      </c>
      <c r="P10" s="97" t="s">
        <v>90</v>
      </c>
      <c r="Q10" s="97"/>
      <c r="R10" s="100" t="s">
        <v>408</v>
      </c>
      <c r="S10" s="97" t="s">
        <v>117</v>
      </c>
      <c r="T10" s="11"/>
      <c r="U10" s="11"/>
    </row>
    <row r="11" spans="1:21" ht="27.95" customHeight="1" x14ac:dyDescent="0.25">
      <c r="A11" s="137">
        <v>3</v>
      </c>
      <c r="B11" s="138" t="s">
        <v>331</v>
      </c>
      <c r="C11" s="139" t="s">
        <v>82</v>
      </c>
      <c r="D11" s="140">
        <v>72742364</v>
      </c>
      <c r="E11" s="141" t="s">
        <v>332</v>
      </c>
      <c r="F11" s="140">
        <v>666000212</v>
      </c>
      <c r="G11" s="17" t="s">
        <v>179</v>
      </c>
      <c r="H11" s="16" t="s">
        <v>88</v>
      </c>
      <c r="I11" s="16" t="s">
        <v>89</v>
      </c>
      <c r="J11" s="16" t="s">
        <v>89</v>
      </c>
      <c r="K11" s="22" t="s">
        <v>214</v>
      </c>
      <c r="L11" s="38">
        <v>3500000</v>
      </c>
      <c r="M11" s="38">
        <f t="shared" si="0"/>
        <v>2975000</v>
      </c>
      <c r="N11" s="16">
        <v>2019</v>
      </c>
      <c r="O11" s="16">
        <v>2022</v>
      </c>
      <c r="P11" s="16" t="s">
        <v>90</v>
      </c>
      <c r="Q11" s="16"/>
      <c r="R11" s="16"/>
      <c r="S11" s="16" t="s">
        <v>117</v>
      </c>
    </row>
    <row r="12" spans="1:21" ht="51" x14ac:dyDescent="0.25">
      <c r="A12" s="137"/>
      <c r="B12" s="138"/>
      <c r="C12" s="139"/>
      <c r="D12" s="140"/>
      <c r="E12" s="141"/>
      <c r="F12" s="140"/>
      <c r="G12" s="17" t="s">
        <v>275</v>
      </c>
      <c r="H12" s="16" t="s">
        <v>88</v>
      </c>
      <c r="I12" s="16" t="s">
        <v>89</v>
      </c>
      <c r="J12" s="16" t="s">
        <v>89</v>
      </c>
      <c r="K12" s="22" t="s">
        <v>215</v>
      </c>
      <c r="L12" s="38">
        <v>5000000</v>
      </c>
      <c r="M12" s="38">
        <f t="shared" si="0"/>
        <v>4250000</v>
      </c>
      <c r="N12" s="16">
        <v>2019</v>
      </c>
      <c r="O12" s="16">
        <v>2023</v>
      </c>
      <c r="P12" s="16" t="s">
        <v>90</v>
      </c>
      <c r="Q12" s="16"/>
      <c r="R12" s="16"/>
      <c r="S12" s="16" t="s">
        <v>117</v>
      </c>
    </row>
    <row r="13" spans="1:21" ht="51" x14ac:dyDescent="0.25">
      <c r="A13" s="137"/>
      <c r="B13" s="138"/>
      <c r="C13" s="139"/>
      <c r="D13" s="140"/>
      <c r="E13" s="141"/>
      <c r="F13" s="140"/>
      <c r="G13" s="16" t="s">
        <v>180</v>
      </c>
      <c r="H13" s="16" t="s">
        <v>88</v>
      </c>
      <c r="I13" s="16" t="s">
        <v>89</v>
      </c>
      <c r="J13" s="16" t="s">
        <v>89</v>
      </c>
      <c r="K13" s="22" t="s">
        <v>181</v>
      </c>
      <c r="L13" s="38">
        <v>800000</v>
      </c>
      <c r="M13" s="38">
        <f t="shared" si="0"/>
        <v>680000</v>
      </c>
      <c r="N13" s="16">
        <v>2019</v>
      </c>
      <c r="O13" s="16">
        <v>2023</v>
      </c>
      <c r="P13" s="16" t="s">
        <v>90</v>
      </c>
      <c r="Q13" s="16"/>
      <c r="R13" s="16"/>
      <c r="S13" s="16" t="s">
        <v>117</v>
      </c>
    </row>
    <row r="14" spans="1:21" ht="27.6" customHeight="1" x14ac:dyDescent="0.25">
      <c r="A14" s="137"/>
      <c r="B14" s="138"/>
      <c r="C14" s="139"/>
      <c r="D14" s="140"/>
      <c r="E14" s="141"/>
      <c r="F14" s="140"/>
      <c r="G14" s="17" t="s">
        <v>182</v>
      </c>
      <c r="H14" s="16" t="s">
        <v>88</v>
      </c>
      <c r="I14" s="16" t="s">
        <v>89</v>
      </c>
      <c r="J14" s="16" t="s">
        <v>89</v>
      </c>
      <c r="K14" s="22" t="s">
        <v>216</v>
      </c>
      <c r="L14" s="38">
        <v>2000000</v>
      </c>
      <c r="M14" s="38">
        <f t="shared" si="0"/>
        <v>1700000</v>
      </c>
      <c r="N14" s="16">
        <v>2019</v>
      </c>
      <c r="O14" s="16">
        <v>2023</v>
      </c>
      <c r="P14" s="16" t="s">
        <v>90</v>
      </c>
      <c r="Q14" s="16"/>
      <c r="R14" s="16"/>
      <c r="S14" s="16" t="s">
        <v>117</v>
      </c>
    </row>
    <row r="15" spans="1:21" ht="38.25" x14ac:dyDescent="0.25">
      <c r="A15" s="137"/>
      <c r="B15" s="138"/>
      <c r="C15" s="139"/>
      <c r="D15" s="140"/>
      <c r="E15" s="141"/>
      <c r="F15" s="140"/>
      <c r="G15" s="17" t="s">
        <v>183</v>
      </c>
      <c r="H15" s="16" t="s">
        <v>88</v>
      </c>
      <c r="I15" s="16" t="s">
        <v>89</v>
      </c>
      <c r="J15" s="16" t="s">
        <v>89</v>
      </c>
      <c r="K15" s="22" t="s">
        <v>184</v>
      </c>
      <c r="L15" s="38">
        <v>600000</v>
      </c>
      <c r="M15" s="38">
        <f t="shared" si="0"/>
        <v>510000</v>
      </c>
      <c r="N15" s="16">
        <v>2019</v>
      </c>
      <c r="O15" s="16">
        <v>2022</v>
      </c>
      <c r="P15" s="16" t="s">
        <v>90</v>
      </c>
      <c r="Q15" s="16"/>
      <c r="R15" s="16"/>
      <c r="S15" s="16" t="s">
        <v>117</v>
      </c>
    </row>
    <row r="16" spans="1:21" ht="25.5" x14ac:dyDescent="0.25">
      <c r="A16" s="137"/>
      <c r="B16" s="138"/>
      <c r="C16" s="139"/>
      <c r="D16" s="140"/>
      <c r="E16" s="141"/>
      <c r="F16" s="140"/>
      <c r="G16" s="17" t="s">
        <v>185</v>
      </c>
      <c r="H16" s="16" t="s">
        <v>88</v>
      </c>
      <c r="I16" s="16" t="s">
        <v>89</v>
      </c>
      <c r="J16" s="16" t="s">
        <v>89</v>
      </c>
      <c r="K16" s="22" t="s">
        <v>186</v>
      </c>
      <c r="L16" s="38">
        <v>400000</v>
      </c>
      <c r="M16" s="38">
        <f t="shared" si="0"/>
        <v>340000</v>
      </c>
      <c r="N16" s="16">
        <v>2019</v>
      </c>
      <c r="O16" s="16">
        <v>2021</v>
      </c>
      <c r="P16" s="16" t="s">
        <v>90</v>
      </c>
      <c r="Q16" s="16"/>
      <c r="R16" s="16"/>
      <c r="S16" s="16" t="s">
        <v>117</v>
      </c>
    </row>
    <row r="17" spans="1:20" ht="38.25" x14ac:dyDescent="0.25">
      <c r="A17" s="137"/>
      <c r="B17" s="138"/>
      <c r="C17" s="139"/>
      <c r="D17" s="140"/>
      <c r="E17" s="141"/>
      <c r="F17" s="140"/>
      <c r="G17" s="17" t="s">
        <v>187</v>
      </c>
      <c r="H17" s="16" t="s">
        <v>88</v>
      </c>
      <c r="I17" s="16" t="s">
        <v>89</v>
      </c>
      <c r="J17" s="16" t="s">
        <v>89</v>
      </c>
      <c r="K17" s="22" t="s">
        <v>188</v>
      </c>
      <c r="L17" s="38">
        <v>500000</v>
      </c>
      <c r="M17" s="38">
        <f t="shared" si="0"/>
        <v>425000</v>
      </c>
      <c r="N17" s="16">
        <v>2019</v>
      </c>
      <c r="O17" s="17" t="s">
        <v>294</v>
      </c>
      <c r="P17" s="16" t="s">
        <v>90</v>
      </c>
      <c r="Q17" s="16"/>
      <c r="R17" s="16"/>
      <c r="S17" s="16" t="s">
        <v>117</v>
      </c>
    </row>
    <row r="18" spans="1:20" ht="25.5" x14ac:dyDescent="0.25">
      <c r="A18" s="137"/>
      <c r="B18" s="138"/>
      <c r="C18" s="139"/>
      <c r="D18" s="140"/>
      <c r="E18" s="141"/>
      <c r="F18" s="140"/>
      <c r="G18" s="17" t="s">
        <v>189</v>
      </c>
      <c r="H18" s="16" t="s">
        <v>88</v>
      </c>
      <c r="I18" s="16" t="s">
        <v>89</v>
      </c>
      <c r="J18" s="16" t="s">
        <v>89</v>
      </c>
      <c r="K18" s="22" t="s">
        <v>190</v>
      </c>
      <c r="L18" s="38">
        <v>400000</v>
      </c>
      <c r="M18" s="38">
        <f t="shared" si="0"/>
        <v>340000</v>
      </c>
      <c r="N18" s="16">
        <v>2019</v>
      </c>
      <c r="O18" s="16">
        <v>2023</v>
      </c>
      <c r="P18" s="16" t="s">
        <v>90</v>
      </c>
      <c r="Q18" s="16"/>
      <c r="R18" s="16"/>
      <c r="S18" s="16" t="s">
        <v>117</v>
      </c>
    </row>
    <row r="19" spans="1:20" ht="63.75" x14ac:dyDescent="0.25">
      <c r="A19" s="137"/>
      <c r="B19" s="138"/>
      <c r="C19" s="139"/>
      <c r="D19" s="140"/>
      <c r="E19" s="141"/>
      <c r="F19" s="140"/>
      <c r="G19" s="18" t="s">
        <v>191</v>
      </c>
      <c r="H19" s="16" t="s">
        <v>88</v>
      </c>
      <c r="I19" s="16" t="s">
        <v>89</v>
      </c>
      <c r="J19" s="16" t="s">
        <v>89</v>
      </c>
      <c r="K19" s="22" t="s">
        <v>203</v>
      </c>
      <c r="L19" s="35">
        <v>40000000</v>
      </c>
      <c r="M19" s="38">
        <f t="shared" si="0"/>
        <v>34000000</v>
      </c>
      <c r="N19" s="16">
        <v>2020</v>
      </c>
      <c r="O19" s="16">
        <v>2022</v>
      </c>
      <c r="P19" s="16" t="s">
        <v>90</v>
      </c>
      <c r="Q19" s="16"/>
      <c r="R19" s="17" t="s">
        <v>208</v>
      </c>
      <c r="S19" s="16" t="s">
        <v>117</v>
      </c>
    </row>
    <row r="20" spans="1:20" ht="63.75" x14ac:dyDescent="0.25">
      <c r="A20" s="137"/>
      <c r="B20" s="138"/>
      <c r="C20" s="139"/>
      <c r="D20" s="140"/>
      <c r="E20" s="141"/>
      <c r="F20" s="140"/>
      <c r="G20" s="18" t="s">
        <v>209</v>
      </c>
      <c r="H20" s="16" t="s">
        <v>88</v>
      </c>
      <c r="I20" s="16" t="s">
        <v>89</v>
      </c>
      <c r="J20" s="16" t="s">
        <v>89</v>
      </c>
      <c r="K20" s="22" t="s">
        <v>207</v>
      </c>
      <c r="L20" s="35">
        <v>2500000</v>
      </c>
      <c r="M20" s="38">
        <f t="shared" si="0"/>
        <v>2125000</v>
      </c>
      <c r="N20" s="16">
        <v>2021</v>
      </c>
      <c r="O20" s="16">
        <v>2022</v>
      </c>
      <c r="P20" s="16" t="s">
        <v>90</v>
      </c>
      <c r="Q20" s="16"/>
      <c r="R20" s="17" t="s">
        <v>208</v>
      </c>
      <c r="S20" s="16" t="s">
        <v>117</v>
      </c>
    </row>
    <row r="21" spans="1:20" ht="255" x14ac:dyDescent="0.25">
      <c r="A21" s="137"/>
      <c r="B21" s="138"/>
      <c r="C21" s="139"/>
      <c r="D21" s="140"/>
      <c r="E21" s="141"/>
      <c r="F21" s="140"/>
      <c r="G21" s="18" t="s">
        <v>210</v>
      </c>
      <c r="H21" s="16" t="s">
        <v>88</v>
      </c>
      <c r="I21" s="16" t="s">
        <v>89</v>
      </c>
      <c r="J21" s="16" t="s">
        <v>89</v>
      </c>
      <c r="K21" s="22" t="s">
        <v>220</v>
      </c>
      <c r="L21" s="35">
        <v>7000000</v>
      </c>
      <c r="M21" s="38">
        <f t="shared" si="0"/>
        <v>5950000</v>
      </c>
      <c r="N21" s="16">
        <v>2021</v>
      </c>
      <c r="O21" s="16">
        <v>2022</v>
      </c>
      <c r="P21" s="16" t="s">
        <v>90</v>
      </c>
      <c r="Q21" s="16" t="s">
        <v>90</v>
      </c>
      <c r="R21" s="17" t="s">
        <v>208</v>
      </c>
      <c r="S21" s="16" t="s">
        <v>117</v>
      </c>
    </row>
    <row r="22" spans="1:20" ht="40.5" customHeight="1" x14ac:dyDescent="0.25">
      <c r="A22" s="137"/>
      <c r="B22" s="138"/>
      <c r="C22" s="139"/>
      <c r="D22" s="140"/>
      <c r="E22" s="141"/>
      <c r="F22" s="140"/>
      <c r="G22" s="18" t="s">
        <v>217</v>
      </c>
      <c r="H22" s="16" t="s">
        <v>88</v>
      </c>
      <c r="I22" s="16" t="s">
        <v>89</v>
      </c>
      <c r="J22" s="16" t="s">
        <v>89</v>
      </c>
      <c r="K22" s="22" t="s">
        <v>219</v>
      </c>
      <c r="L22" s="35">
        <v>100000</v>
      </c>
      <c r="M22" s="38">
        <f t="shared" si="0"/>
        <v>85000</v>
      </c>
      <c r="N22" s="16">
        <v>2021</v>
      </c>
      <c r="O22" s="16">
        <v>2022</v>
      </c>
      <c r="P22" s="16" t="s">
        <v>90</v>
      </c>
      <c r="Q22" s="16"/>
      <c r="R22" s="17" t="s">
        <v>208</v>
      </c>
      <c r="S22" s="16" t="s">
        <v>117</v>
      </c>
    </row>
    <row r="23" spans="1:20" ht="38.25" x14ac:dyDescent="0.25">
      <c r="A23" s="137"/>
      <c r="B23" s="138"/>
      <c r="C23" s="139"/>
      <c r="D23" s="140"/>
      <c r="E23" s="141"/>
      <c r="F23" s="140"/>
      <c r="G23" s="17" t="s">
        <v>192</v>
      </c>
      <c r="H23" s="16" t="s">
        <v>88</v>
      </c>
      <c r="I23" s="16" t="s">
        <v>89</v>
      </c>
      <c r="J23" s="16" t="s">
        <v>89</v>
      </c>
      <c r="K23" s="39" t="s">
        <v>193</v>
      </c>
      <c r="L23" s="38">
        <v>5000000</v>
      </c>
      <c r="M23" s="36"/>
      <c r="N23" s="16">
        <v>2021</v>
      </c>
      <c r="O23" s="16">
        <v>2023</v>
      </c>
      <c r="P23" s="16" t="s">
        <v>90</v>
      </c>
      <c r="Q23" s="97"/>
      <c r="R23" s="97"/>
      <c r="S23" s="97" t="s">
        <v>117</v>
      </c>
    </row>
    <row r="24" spans="1:20" ht="63.75" x14ac:dyDescent="0.25">
      <c r="A24" s="137"/>
      <c r="B24" s="138"/>
      <c r="C24" s="139"/>
      <c r="D24" s="140"/>
      <c r="E24" s="141"/>
      <c r="F24" s="140"/>
      <c r="G24" s="18" t="s">
        <v>230</v>
      </c>
      <c r="H24" s="59" t="s">
        <v>88</v>
      </c>
      <c r="I24" s="59" t="s">
        <v>89</v>
      </c>
      <c r="J24" s="59" t="s">
        <v>89</v>
      </c>
      <c r="K24" s="39" t="s">
        <v>235</v>
      </c>
      <c r="L24" s="116">
        <v>12000000</v>
      </c>
      <c r="M24" s="38">
        <f t="shared" si="0"/>
        <v>10200000</v>
      </c>
      <c r="N24" s="59">
        <v>2021</v>
      </c>
      <c r="O24" s="59">
        <v>2027</v>
      </c>
      <c r="P24" s="59" t="s">
        <v>90</v>
      </c>
      <c r="Q24" s="59" t="s">
        <v>90</v>
      </c>
      <c r="R24" s="18" t="s">
        <v>270</v>
      </c>
      <c r="S24" s="16" t="s">
        <v>117</v>
      </c>
    </row>
    <row r="25" spans="1:20" ht="51" x14ac:dyDescent="0.25">
      <c r="A25" s="137">
        <v>4</v>
      </c>
      <c r="B25" s="138" t="s">
        <v>333</v>
      </c>
      <c r="C25" s="139" t="s">
        <v>82</v>
      </c>
      <c r="D25" s="140">
        <v>49872192</v>
      </c>
      <c r="E25" s="141" t="s">
        <v>334</v>
      </c>
      <c r="F25" s="140">
        <v>600083420</v>
      </c>
      <c r="G25" s="100" t="s">
        <v>298</v>
      </c>
      <c r="H25" s="97" t="s">
        <v>88</v>
      </c>
      <c r="I25" s="97" t="s">
        <v>89</v>
      </c>
      <c r="J25" s="97" t="s">
        <v>89</v>
      </c>
      <c r="K25" s="20" t="s">
        <v>367</v>
      </c>
      <c r="L25" s="36">
        <v>1500000</v>
      </c>
      <c r="M25" s="36">
        <f t="shared" si="0"/>
        <v>1275000</v>
      </c>
      <c r="N25" s="97">
        <v>2019</v>
      </c>
      <c r="O25" s="97">
        <v>2023</v>
      </c>
      <c r="P25" s="97" t="s">
        <v>90</v>
      </c>
      <c r="Q25" s="97"/>
      <c r="R25" s="100" t="s">
        <v>516</v>
      </c>
      <c r="S25" s="17" t="s">
        <v>368</v>
      </c>
      <c r="T25" s="56"/>
    </row>
    <row r="26" spans="1:20" ht="51" x14ac:dyDescent="0.25">
      <c r="A26" s="137"/>
      <c r="B26" s="138"/>
      <c r="C26" s="139"/>
      <c r="D26" s="140"/>
      <c r="E26" s="141"/>
      <c r="F26" s="140"/>
      <c r="G26" s="100" t="s">
        <v>299</v>
      </c>
      <c r="H26" s="97" t="s">
        <v>88</v>
      </c>
      <c r="I26" s="97" t="s">
        <v>89</v>
      </c>
      <c r="J26" s="97" t="s">
        <v>89</v>
      </c>
      <c r="K26" s="20" t="s">
        <v>369</v>
      </c>
      <c r="L26" s="36">
        <v>300000</v>
      </c>
      <c r="M26" s="36">
        <f t="shared" si="0"/>
        <v>255000</v>
      </c>
      <c r="N26" s="97">
        <v>2019</v>
      </c>
      <c r="O26" s="97">
        <v>2023</v>
      </c>
      <c r="P26" s="97" t="s">
        <v>90</v>
      </c>
      <c r="Q26" s="97"/>
      <c r="R26" s="100" t="s">
        <v>516</v>
      </c>
      <c r="S26" s="17" t="s">
        <v>368</v>
      </c>
      <c r="T26" s="56"/>
    </row>
    <row r="27" spans="1:20" ht="63.75" x14ac:dyDescent="0.25">
      <c r="A27" s="137"/>
      <c r="B27" s="138"/>
      <c r="C27" s="139"/>
      <c r="D27" s="140"/>
      <c r="E27" s="141"/>
      <c r="F27" s="140"/>
      <c r="G27" s="100" t="s">
        <v>300</v>
      </c>
      <c r="H27" s="97" t="s">
        <v>88</v>
      </c>
      <c r="I27" s="97" t="s">
        <v>89</v>
      </c>
      <c r="J27" s="97" t="s">
        <v>89</v>
      </c>
      <c r="K27" s="20" t="s">
        <v>311</v>
      </c>
      <c r="L27" s="117" t="s">
        <v>370</v>
      </c>
      <c r="M27" s="36">
        <v>10200000</v>
      </c>
      <c r="N27" s="97">
        <v>2021</v>
      </c>
      <c r="O27" s="17" t="s">
        <v>371</v>
      </c>
      <c r="P27" s="97" t="s">
        <v>90</v>
      </c>
      <c r="Q27" s="97"/>
      <c r="R27" s="100" t="s">
        <v>516</v>
      </c>
      <c r="S27" s="17" t="s">
        <v>368</v>
      </c>
      <c r="T27" s="105"/>
    </row>
    <row r="28" spans="1:20" ht="51" x14ac:dyDescent="0.25">
      <c r="A28" s="137"/>
      <c r="B28" s="138"/>
      <c r="C28" s="139"/>
      <c r="D28" s="140"/>
      <c r="E28" s="141"/>
      <c r="F28" s="140"/>
      <c r="G28" s="100" t="s">
        <v>301</v>
      </c>
      <c r="H28" s="97" t="s">
        <v>88</v>
      </c>
      <c r="I28" s="97" t="s">
        <v>89</v>
      </c>
      <c r="J28" s="97" t="s">
        <v>89</v>
      </c>
      <c r="K28" s="20" t="s">
        <v>284</v>
      </c>
      <c r="L28" s="117" t="s">
        <v>372</v>
      </c>
      <c r="M28" s="36">
        <v>3400000</v>
      </c>
      <c r="N28" s="97">
        <v>2021</v>
      </c>
      <c r="O28" s="97">
        <v>2023</v>
      </c>
      <c r="P28" s="97" t="s">
        <v>90</v>
      </c>
      <c r="Q28" s="97"/>
      <c r="R28" s="100" t="s">
        <v>516</v>
      </c>
      <c r="S28" s="17" t="s">
        <v>368</v>
      </c>
      <c r="T28" s="56"/>
    </row>
    <row r="29" spans="1:20" ht="51" x14ac:dyDescent="0.25">
      <c r="A29" s="137"/>
      <c r="B29" s="138"/>
      <c r="C29" s="139"/>
      <c r="D29" s="140"/>
      <c r="E29" s="141"/>
      <c r="F29" s="140"/>
      <c r="G29" s="100" t="s">
        <v>302</v>
      </c>
      <c r="H29" s="97" t="s">
        <v>88</v>
      </c>
      <c r="I29" s="97" t="s">
        <v>89</v>
      </c>
      <c r="J29" s="97" t="s">
        <v>89</v>
      </c>
      <c r="K29" s="20" t="s">
        <v>211</v>
      </c>
      <c r="L29" s="60">
        <v>1000000</v>
      </c>
      <c r="M29" s="36">
        <f t="shared" si="0"/>
        <v>850000</v>
      </c>
      <c r="N29" s="97">
        <v>2021</v>
      </c>
      <c r="O29" s="17" t="s">
        <v>371</v>
      </c>
      <c r="P29" s="97" t="s">
        <v>90</v>
      </c>
      <c r="Q29" s="97"/>
      <c r="R29" s="100" t="s">
        <v>516</v>
      </c>
      <c r="S29" s="17" t="s">
        <v>368</v>
      </c>
      <c r="T29" s="56"/>
    </row>
    <row r="30" spans="1:20" ht="242.25" x14ac:dyDescent="0.25">
      <c r="A30" s="96">
        <v>5</v>
      </c>
      <c r="B30" s="23" t="s">
        <v>75</v>
      </c>
      <c r="C30" s="118" t="s">
        <v>82</v>
      </c>
      <c r="D30" s="119">
        <v>49872214</v>
      </c>
      <c r="E30" s="120">
        <v>600083446</v>
      </c>
      <c r="F30" s="119">
        <v>600083446</v>
      </c>
      <c r="G30" s="17" t="s">
        <v>212</v>
      </c>
      <c r="H30" s="16" t="s">
        <v>88</v>
      </c>
      <c r="I30" s="16" t="s">
        <v>89</v>
      </c>
      <c r="J30" s="16" t="s">
        <v>89</v>
      </c>
      <c r="K30" s="22" t="s">
        <v>196</v>
      </c>
      <c r="L30" s="121">
        <v>5000000</v>
      </c>
      <c r="M30" s="16"/>
      <c r="N30" s="16">
        <v>2020</v>
      </c>
      <c r="O30" s="16">
        <v>2024</v>
      </c>
      <c r="P30" s="16" t="s">
        <v>90</v>
      </c>
      <c r="Q30" s="16"/>
      <c r="R30" s="16" t="s">
        <v>118</v>
      </c>
      <c r="S30" s="97" t="s">
        <v>117</v>
      </c>
    </row>
    <row r="31" spans="1:20" ht="25.5" x14ac:dyDescent="0.25">
      <c r="A31" s="147">
        <v>6</v>
      </c>
      <c r="B31" s="138" t="s">
        <v>76</v>
      </c>
      <c r="C31" s="145"/>
      <c r="D31" s="140">
        <v>72743611</v>
      </c>
      <c r="E31" s="146">
        <v>600083560</v>
      </c>
      <c r="F31" s="140">
        <v>600083560</v>
      </c>
      <c r="G31" s="65" t="s">
        <v>154</v>
      </c>
      <c r="H31" s="70" t="s">
        <v>88</v>
      </c>
      <c r="I31" s="70" t="s">
        <v>89</v>
      </c>
      <c r="J31" s="70" t="s">
        <v>204</v>
      </c>
      <c r="K31" s="67" t="s">
        <v>155</v>
      </c>
      <c r="L31" s="122">
        <v>500000</v>
      </c>
      <c r="M31" s="81">
        <f>300000*0.85</f>
        <v>255000</v>
      </c>
      <c r="N31" s="65">
        <v>2019</v>
      </c>
      <c r="O31" s="65" t="s">
        <v>739</v>
      </c>
      <c r="P31" s="70" t="s">
        <v>90</v>
      </c>
      <c r="Q31" s="70"/>
      <c r="R31" s="70" t="s">
        <v>118</v>
      </c>
      <c r="S31" s="97"/>
    </row>
    <row r="32" spans="1:20" x14ac:dyDescent="0.25">
      <c r="A32" s="147"/>
      <c r="B32" s="138"/>
      <c r="C32" s="145"/>
      <c r="D32" s="140"/>
      <c r="E32" s="146"/>
      <c r="F32" s="140"/>
      <c r="G32" s="62" t="s">
        <v>737</v>
      </c>
      <c r="H32" s="64" t="s">
        <v>88</v>
      </c>
      <c r="I32" s="64" t="s">
        <v>89</v>
      </c>
      <c r="J32" s="64" t="s">
        <v>204</v>
      </c>
      <c r="K32" s="79" t="s">
        <v>738</v>
      </c>
      <c r="L32" s="61">
        <v>300000</v>
      </c>
      <c r="M32" s="123">
        <f>300000*85%</f>
        <v>255000</v>
      </c>
      <c r="N32" s="62">
        <v>2025</v>
      </c>
      <c r="O32" s="62">
        <v>2027</v>
      </c>
      <c r="P32" s="64"/>
      <c r="Q32" s="64"/>
      <c r="R32" s="64" t="s">
        <v>118</v>
      </c>
      <c r="S32" s="64" t="s">
        <v>117</v>
      </c>
    </row>
    <row r="33" spans="1:19" ht="74.25" customHeight="1" x14ac:dyDescent="0.25">
      <c r="A33" s="147"/>
      <c r="B33" s="138"/>
      <c r="C33" s="145"/>
      <c r="D33" s="140"/>
      <c r="E33" s="146"/>
      <c r="F33" s="140"/>
      <c r="G33" s="100" t="s">
        <v>735</v>
      </c>
      <c r="H33" s="97" t="s">
        <v>88</v>
      </c>
      <c r="I33" s="97" t="s">
        <v>89</v>
      </c>
      <c r="J33" s="97" t="s">
        <v>204</v>
      </c>
      <c r="K33" s="20" t="s">
        <v>740</v>
      </c>
      <c r="L33" s="61" t="s">
        <v>741</v>
      </c>
      <c r="M33" s="36">
        <f>3000000*0.85</f>
        <v>2550000</v>
      </c>
      <c r="N33" s="62" t="s">
        <v>594</v>
      </c>
      <c r="O33" s="100" t="s">
        <v>742</v>
      </c>
      <c r="P33" s="97" t="s">
        <v>90</v>
      </c>
      <c r="Q33" s="97"/>
      <c r="R33" s="97" t="s">
        <v>118</v>
      </c>
      <c r="S33" s="97"/>
    </row>
    <row r="34" spans="1:19" ht="38.1" customHeight="1" x14ac:dyDescent="0.25">
      <c r="A34" s="147"/>
      <c r="B34" s="138"/>
      <c r="C34" s="145"/>
      <c r="D34" s="140"/>
      <c r="E34" s="146"/>
      <c r="F34" s="140"/>
      <c r="G34" s="97" t="s">
        <v>157</v>
      </c>
      <c r="H34" s="97" t="s">
        <v>88</v>
      </c>
      <c r="I34" s="97" t="s">
        <v>89</v>
      </c>
      <c r="J34" s="97" t="s">
        <v>204</v>
      </c>
      <c r="K34" s="20" t="s">
        <v>156</v>
      </c>
      <c r="L34" s="36">
        <v>100000</v>
      </c>
      <c r="M34" s="36">
        <f t="shared" ref="M34:M52" si="1">L34*0.85</f>
        <v>85000</v>
      </c>
      <c r="N34" s="97">
        <v>2019</v>
      </c>
      <c r="O34" s="100" t="s">
        <v>373</v>
      </c>
      <c r="P34" s="97" t="s">
        <v>90</v>
      </c>
      <c r="Q34" s="97"/>
      <c r="R34" s="97" t="s">
        <v>118</v>
      </c>
      <c r="S34" s="97"/>
    </row>
    <row r="35" spans="1:19" ht="72.75" customHeight="1" x14ac:dyDescent="0.25">
      <c r="A35" s="147"/>
      <c r="B35" s="138"/>
      <c r="C35" s="145"/>
      <c r="D35" s="140"/>
      <c r="E35" s="146"/>
      <c r="F35" s="140"/>
      <c r="G35" s="100" t="s">
        <v>736</v>
      </c>
      <c r="H35" s="97" t="s">
        <v>88</v>
      </c>
      <c r="I35" s="97" t="s">
        <v>89</v>
      </c>
      <c r="J35" s="97" t="s">
        <v>204</v>
      </c>
      <c r="K35" s="21" t="s">
        <v>743</v>
      </c>
      <c r="L35" s="61" t="s">
        <v>744</v>
      </c>
      <c r="M35" s="36">
        <f>700000*0.85</f>
        <v>595000</v>
      </c>
      <c r="N35" s="97">
        <v>2019</v>
      </c>
      <c r="O35" s="100" t="s">
        <v>373</v>
      </c>
      <c r="P35" s="97" t="s">
        <v>90</v>
      </c>
      <c r="Q35" s="97"/>
      <c r="R35" s="97" t="s">
        <v>118</v>
      </c>
      <c r="S35" s="97"/>
    </row>
    <row r="36" spans="1:19" ht="38.25" x14ac:dyDescent="0.25">
      <c r="A36" s="147">
        <v>7</v>
      </c>
      <c r="B36" s="138" t="s">
        <v>77</v>
      </c>
      <c r="C36" s="145"/>
      <c r="D36" s="140">
        <v>70982210</v>
      </c>
      <c r="E36" s="146">
        <v>600083268</v>
      </c>
      <c r="F36" s="140">
        <v>600083268</v>
      </c>
      <c r="G36" s="100" t="s">
        <v>163</v>
      </c>
      <c r="H36" s="97" t="s">
        <v>88</v>
      </c>
      <c r="I36" s="97" t="s">
        <v>89</v>
      </c>
      <c r="J36" s="97" t="s">
        <v>137</v>
      </c>
      <c r="K36" s="20" t="s">
        <v>164</v>
      </c>
      <c r="L36" s="35" t="s">
        <v>593</v>
      </c>
      <c r="M36" s="36">
        <f>3000000*0.85</f>
        <v>2550000</v>
      </c>
      <c r="N36" s="62" t="s">
        <v>594</v>
      </c>
      <c r="O36" s="62" t="s">
        <v>595</v>
      </c>
      <c r="P36" s="97" t="s">
        <v>90</v>
      </c>
      <c r="Q36" s="97"/>
      <c r="R36" s="97" t="s">
        <v>118</v>
      </c>
      <c r="S36" s="97"/>
    </row>
    <row r="37" spans="1:19" ht="63.75" x14ac:dyDescent="0.25">
      <c r="A37" s="147"/>
      <c r="B37" s="138"/>
      <c r="C37" s="145"/>
      <c r="D37" s="140"/>
      <c r="E37" s="146"/>
      <c r="F37" s="140"/>
      <c r="G37" s="100" t="s">
        <v>165</v>
      </c>
      <c r="H37" s="97" t="s">
        <v>88</v>
      </c>
      <c r="I37" s="97" t="s">
        <v>89</v>
      </c>
      <c r="J37" s="97" t="s">
        <v>137</v>
      </c>
      <c r="K37" s="20" t="s">
        <v>166</v>
      </c>
      <c r="L37" s="60" t="s">
        <v>596</v>
      </c>
      <c r="M37" s="36">
        <f>1000000*0.85</f>
        <v>850000</v>
      </c>
      <c r="N37" s="62" t="s">
        <v>594</v>
      </c>
      <c r="O37" s="62" t="s">
        <v>595</v>
      </c>
      <c r="P37" s="97" t="s">
        <v>90</v>
      </c>
      <c r="Q37" s="97"/>
      <c r="R37" s="64" t="s">
        <v>118</v>
      </c>
      <c r="S37" s="97"/>
    </row>
    <row r="38" spans="1:19" ht="51" x14ac:dyDescent="0.25">
      <c r="A38" s="147"/>
      <c r="B38" s="138"/>
      <c r="C38" s="145"/>
      <c r="D38" s="140"/>
      <c r="E38" s="146"/>
      <c r="F38" s="140"/>
      <c r="G38" s="100" t="s">
        <v>167</v>
      </c>
      <c r="H38" s="97" t="s">
        <v>88</v>
      </c>
      <c r="I38" s="97" t="s">
        <v>89</v>
      </c>
      <c r="J38" s="97" t="s">
        <v>137</v>
      </c>
      <c r="K38" s="20" t="s">
        <v>168</v>
      </c>
      <c r="L38" s="61" t="s">
        <v>597</v>
      </c>
      <c r="M38" s="36">
        <f>1200000*0.85</f>
        <v>1020000</v>
      </c>
      <c r="N38" s="62" t="s">
        <v>594</v>
      </c>
      <c r="O38" s="62" t="s">
        <v>595</v>
      </c>
      <c r="P38" s="97" t="s">
        <v>90</v>
      </c>
      <c r="Q38" s="97"/>
      <c r="R38" s="64" t="s">
        <v>118</v>
      </c>
      <c r="S38" s="97"/>
    </row>
    <row r="39" spans="1:19" ht="51" x14ac:dyDescent="0.25">
      <c r="A39" s="147"/>
      <c r="B39" s="138"/>
      <c r="C39" s="145"/>
      <c r="D39" s="140"/>
      <c r="E39" s="146"/>
      <c r="F39" s="140"/>
      <c r="G39" s="100" t="s">
        <v>169</v>
      </c>
      <c r="H39" s="97" t="s">
        <v>88</v>
      </c>
      <c r="I39" s="97" t="s">
        <v>89</v>
      </c>
      <c r="J39" s="97" t="s">
        <v>137</v>
      </c>
      <c r="K39" s="20" t="s">
        <v>170</v>
      </c>
      <c r="L39" s="35" t="s">
        <v>598</v>
      </c>
      <c r="M39" s="36">
        <f>2800000*0.85</f>
        <v>2380000</v>
      </c>
      <c r="N39" s="62" t="s">
        <v>594</v>
      </c>
      <c r="O39" s="62" t="s">
        <v>595</v>
      </c>
      <c r="P39" s="97" t="s">
        <v>90</v>
      </c>
      <c r="Q39" s="97"/>
      <c r="R39" s="64" t="s">
        <v>118</v>
      </c>
      <c r="S39" s="97"/>
    </row>
    <row r="40" spans="1:19" ht="41.25" customHeight="1" x14ac:dyDescent="0.25">
      <c r="A40" s="147"/>
      <c r="B40" s="138"/>
      <c r="C40" s="145"/>
      <c r="D40" s="140"/>
      <c r="E40" s="146"/>
      <c r="F40" s="140"/>
      <c r="G40" s="97" t="s">
        <v>171</v>
      </c>
      <c r="H40" s="97" t="s">
        <v>88</v>
      </c>
      <c r="I40" s="97" t="s">
        <v>89</v>
      </c>
      <c r="J40" s="97" t="s">
        <v>137</v>
      </c>
      <c r="K40" s="20" t="s">
        <v>599</v>
      </c>
      <c r="L40" s="61" t="s">
        <v>600</v>
      </c>
      <c r="M40" s="36">
        <f>2000000*0.85</f>
        <v>1700000</v>
      </c>
      <c r="N40" s="62" t="s">
        <v>594</v>
      </c>
      <c r="O40" s="62" t="s">
        <v>595</v>
      </c>
      <c r="P40" s="97" t="s">
        <v>90</v>
      </c>
      <c r="Q40" s="97"/>
      <c r="R40" s="64" t="s">
        <v>118</v>
      </c>
      <c r="S40" s="97"/>
    </row>
    <row r="41" spans="1:19" ht="76.5" x14ac:dyDescent="0.25">
      <c r="A41" s="147"/>
      <c r="B41" s="138"/>
      <c r="C41" s="145"/>
      <c r="D41" s="140"/>
      <c r="E41" s="146"/>
      <c r="F41" s="140"/>
      <c r="G41" s="19" t="s">
        <v>172</v>
      </c>
      <c r="H41" s="97" t="s">
        <v>88</v>
      </c>
      <c r="I41" s="97" t="s">
        <v>89</v>
      </c>
      <c r="J41" s="97" t="s">
        <v>137</v>
      </c>
      <c r="K41" s="20" t="s">
        <v>173</v>
      </c>
      <c r="L41" s="36">
        <v>800000</v>
      </c>
      <c r="M41" s="36">
        <f t="shared" si="1"/>
        <v>680000</v>
      </c>
      <c r="N41" s="62" t="s">
        <v>594</v>
      </c>
      <c r="O41" s="62" t="s">
        <v>595</v>
      </c>
      <c r="P41" s="97" t="s">
        <v>90</v>
      </c>
      <c r="Q41" s="97"/>
      <c r="R41" s="62" t="s">
        <v>601</v>
      </c>
      <c r="S41" s="97"/>
    </row>
    <row r="42" spans="1:19" ht="63.75" x14ac:dyDescent="0.25">
      <c r="A42" s="147"/>
      <c r="B42" s="138"/>
      <c r="C42" s="145"/>
      <c r="D42" s="140"/>
      <c r="E42" s="146"/>
      <c r="F42" s="140"/>
      <c r="G42" s="19" t="s">
        <v>157</v>
      </c>
      <c r="H42" s="97" t="s">
        <v>88</v>
      </c>
      <c r="I42" s="97" t="s">
        <v>89</v>
      </c>
      <c r="J42" s="97" t="s">
        <v>304</v>
      </c>
      <c r="K42" s="21" t="s">
        <v>307</v>
      </c>
      <c r="L42" s="36">
        <v>500000</v>
      </c>
      <c r="M42" s="36">
        <f>500000*0.85</f>
        <v>425000</v>
      </c>
      <c r="N42" s="62" t="s">
        <v>606</v>
      </c>
      <c r="O42" s="62" t="s">
        <v>607</v>
      </c>
      <c r="P42" s="97" t="s">
        <v>90</v>
      </c>
      <c r="Q42" s="97"/>
      <c r="R42" s="62" t="s">
        <v>608</v>
      </c>
      <c r="S42" s="97"/>
    </row>
    <row r="43" spans="1:19" ht="191.25" x14ac:dyDescent="0.25">
      <c r="A43" s="147"/>
      <c r="B43" s="138"/>
      <c r="C43" s="145"/>
      <c r="D43" s="140"/>
      <c r="E43" s="146"/>
      <c r="F43" s="140"/>
      <c r="G43" s="17" t="s">
        <v>603</v>
      </c>
      <c r="H43" s="97" t="s">
        <v>88</v>
      </c>
      <c r="I43" s="97" t="s">
        <v>89</v>
      </c>
      <c r="J43" s="97" t="s">
        <v>137</v>
      </c>
      <c r="K43" s="79" t="s">
        <v>604</v>
      </c>
      <c r="L43" s="35" t="s">
        <v>605</v>
      </c>
      <c r="M43" s="36">
        <f>3500000*0.85</f>
        <v>2975000</v>
      </c>
      <c r="N43" s="62" t="s">
        <v>594</v>
      </c>
      <c r="O43" s="62" t="s">
        <v>595</v>
      </c>
      <c r="P43" s="97" t="s">
        <v>90</v>
      </c>
      <c r="Q43" s="97"/>
      <c r="R43" s="64" t="s">
        <v>118</v>
      </c>
      <c r="S43" s="97"/>
    </row>
    <row r="44" spans="1:19" ht="43.5" customHeight="1" x14ac:dyDescent="0.25">
      <c r="A44" s="147"/>
      <c r="B44" s="138"/>
      <c r="C44" s="145"/>
      <c r="D44" s="140"/>
      <c r="E44" s="146"/>
      <c r="F44" s="140"/>
      <c r="G44" s="97" t="s">
        <v>174</v>
      </c>
      <c r="H44" s="97" t="s">
        <v>88</v>
      </c>
      <c r="I44" s="97" t="s">
        <v>89</v>
      </c>
      <c r="J44" s="97" t="s">
        <v>137</v>
      </c>
      <c r="K44" s="20" t="s">
        <v>602</v>
      </c>
      <c r="L44" s="36">
        <v>500000</v>
      </c>
      <c r="M44" s="36">
        <f t="shared" si="1"/>
        <v>425000</v>
      </c>
      <c r="N44" s="62" t="s">
        <v>594</v>
      </c>
      <c r="O44" s="62" t="s">
        <v>595</v>
      </c>
      <c r="P44" s="97" t="s">
        <v>90</v>
      </c>
      <c r="Q44" s="97"/>
      <c r="R44" s="64" t="s">
        <v>118</v>
      </c>
      <c r="S44" s="97"/>
    </row>
    <row r="45" spans="1:19" ht="32.1" customHeight="1" x14ac:dyDescent="0.25">
      <c r="A45" s="147"/>
      <c r="B45" s="138"/>
      <c r="C45" s="145"/>
      <c r="D45" s="140"/>
      <c r="E45" s="146"/>
      <c r="F45" s="140"/>
      <c r="G45" s="97" t="s">
        <v>175</v>
      </c>
      <c r="H45" s="97" t="s">
        <v>88</v>
      </c>
      <c r="I45" s="97" t="s">
        <v>89</v>
      </c>
      <c r="J45" s="97" t="s">
        <v>137</v>
      </c>
      <c r="K45" s="20" t="s">
        <v>177</v>
      </c>
      <c r="L45" s="36">
        <v>500000</v>
      </c>
      <c r="M45" s="36">
        <f t="shared" si="1"/>
        <v>425000</v>
      </c>
      <c r="N45" s="97">
        <v>2021</v>
      </c>
      <c r="O45" s="97">
        <v>2027</v>
      </c>
      <c r="P45" s="97" t="s">
        <v>90</v>
      </c>
      <c r="Q45" s="97"/>
      <c r="R45" s="64" t="s">
        <v>118</v>
      </c>
      <c r="S45" s="97"/>
    </row>
    <row r="46" spans="1:19" ht="45.6" customHeight="1" x14ac:dyDescent="0.25">
      <c r="A46" s="147"/>
      <c r="B46" s="138"/>
      <c r="C46" s="145"/>
      <c r="D46" s="140"/>
      <c r="E46" s="146"/>
      <c r="F46" s="140"/>
      <c r="G46" s="97" t="s">
        <v>176</v>
      </c>
      <c r="H46" s="97" t="s">
        <v>88</v>
      </c>
      <c r="I46" s="97" t="s">
        <v>89</v>
      </c>
      <c r="J46" s="97" t="s">
        <v>137</v>
      </c>
      <c r="K46" s="20" t="s">
        <v>178</v>
      </c>
      <c r="L46" s="36">
        <v>1000000</v>
      </c>
      <c r="M46" s="36">
        <f t="shared" si="1"/>
        <v>850000</v>
      </c>
      <c r="N46" s="97">
        <v>2021</v>
      </c>
      <c r="O46" s="97">
        <v>2027</v>
      </c>
      <c r="P46" s="97" t="s">
        <v>90</v>
      </c>
      <c r="Q46" s="97"/>
      <c r="R46" s="64" t="s">
        <v>118</v>
      </c>
      <c r="S46" s="97"/>
    </row>
    <row r="47" spans="1:19" ht="42.95" customHeight="1" x14ac:dyDescent="0.25">
      <c r="A47" s="147">
        <v>8</v>
      </c>
      <c r="B47" s="138" t="s">
        <v>70</v>
      </c>
      <c r="C47" s="145"/>
      <c r="D47" s="140">
        <v>70983381</v>
      </c>
      <c r="E47" s="146">
        <v>600083683</v>
      </c>
      <c r="F47" s="140">
        <v>600083683</v>
      </c>
      <c r="G47" s="97" t="s">
        <v>129</v>
      </c>
      <c r="H47" s="97" t="s">
        <v>88</v>
      </c>
      <c r="I47" s="97" t="s">
        <v>89</v>
      </c>
      <c r="J47" s="97" t="s">
        <v>202</v>
      </c>
      <c r="K47" s="20" t="s">
        <v>501</v>
      </c>
      <c r="L47" s="36">
        <v>1000000</v>
      </c>
      <c r="M47" s="36">
        <f t="shared" si="1"/>
        <v>850000</v>
      </c>
      <c r="N47" s="97">
        <v>2020</v>
      </c>
      <c r="O47" s="97">
        <v>2027</v>
      </c>
      <c r="P47" s="97" t="s">
        <v>90</v>
      </c>
      <c r="Q47" s="97"/>
      <c r="R47" s="97" t="s">
        <v>118</v>
      </c>
      <c r="S47" s="97" t="s">
        <v>117</v>
      </c>
    </row>
    <row r="48" spans="1:19" ht="39" customHeight="1" x14ac:dyDescent="0.25">
      <c r="A48" s="147"/>
      <c r="B48" s="138"/>
      <c r="C48" s="145"/>
      <c r="D48" s="140"/>
      <c r="E48" s="146"/>
      <c r="F48" s="140"/>
      <c r="G48" s="100" t="s">
        <v>158</v>
      </c>
      <c r="H48" s="97" t="s">
        <v>88</v>
      </c>
      <c r="I48" s="97" t="s">
        <v>89</v>
      </c>
      <c r="J48" s="97" t="s">
        <v>202</v>
      </c>
      <c r="K48" s="20"/>
      <c r="L48" s="36">
        <v>1000000</v>
      </c>
      <c r="M48" s="36">
        <f t="shared" si="1"/>
        <v>850000</v>
      </c>
      <c r="N48" s="97">
        <v>2020</v>
      </c>
      <c r="O48" s="97">
        <v>2027</v>
      </c>
      <c r="P48" s="97" t="s">
        <v>90</v>
      </c>
      <c r="Q48" s="97"/>
      <c r="R48" s="97" t="s">
        <v>118</v>
      </c>
      <c r="S48" s="97" t="s">
        <v>117</v>
      </c>
    </row>
    <row r="49" spans="1:19" ht="63.75" x14ac:dyDescent="0.25">
      <c r="A49" s="147"/>
      <c r="B49" s="138"/>
      <c r="C49" s="145"/>
      <c r="D49" s="140"/>
      <c r="E49" s="146"/>
      <c r="F49" s="140"/>
      <c r="G49" s="100" t="s">
        <v>125</v>
      </c>
      <c r="H49" s="97" t="s">
        <v>229</v>
      </c>
      <c r="I49" s="97" t="s">
        <v>89</v>
      </c>
      <c r="J49" s="97" t="s">
        <v>202</v>
      </c>
      <c r="K49" s="20" t="s">
        <v>517</v>
      </c>
      <c r="L49" s="36">
        <v>1500000</v>
      </c>
      <c r="M49" s="36">
        <f t="shared" si="1"/>
        <v>1275000</v>
      </c>
      <c r="N49" s="97">
        <v>2020</v>
      </c>
      <c r="O49" s="97">
        <v>2027</v>
      </c>
      <c r="P49" s="97" t="s">
        <v>90</v>
      </c>
      <c r="Q49" s="97"/>
      <c r="R49" s="97" t="s">
        <v>118</v>
      </c>
      <c r="S49" s="97" t="s">
        <v>117</v>
      </c>
    </row>
    <row r="50" spans="1:19" ht="69" customHeight="1" x14ac:dyDescent="0.25">
      <c r="A50" s="98">
        <v>9</v>
      </c>
      <c r="B50" s="95" t="s">
        <v>71</v>
      </c>
      <c r="C50" s="24"/>
      <c r="D50" s="93">
        <v>70921768</v>
      </c>
      <c r="E50" s="94">
        <v>600083926</v>
      </c>
      <c r="F50" s="93">
        <v>600083926</v>
      </c>
      <c r="G50" s="124"/>
      <c r="H50" s="54"/>
      <c r="I50" s="54"/>
      <c r="J50" s="54"/>
      <c r="K50" s="124"/>
      <c r="L50" s="125"/>
      <c r="M50" s="125"/>
      <c r="N50" s="54"/>
      <c r="O50" s="54"/>
      <c r="P50" s="54"/>
      <c r="Q50" s="54"/>
      <c r="R50" s="54"/>
      <c r="S50" s="54"/>
    </row>
    <row r="51" spans="1:19" ht="127.5" x14ac:dyDescent="0.25">
      <c r="A51" s="147">
        <v>10</v>
      </c>
      <c r="B51" s="138" t="s">
        <v>73</v>
      </c>
      <c r="C51" s="155" t="s">
        <v>510</v>
      </c>
      <c r="D51" s="140">
        <v>25485920</v>
      </c>
      <c r="E51" s="146">
        <v>691005371</v>
      </c>
      <c r="F51" s="140">
        <v>691005371</v>
      </c>
      <c r="G51" s="17" t="s">
        <v>141</v>
      </c>
      <c r="H51" s="16" t="s">
        <v>88</v>
      </c>
      <c r="I51" s="16" t="s">
        <v>89</v>
      </c>
      <c r="J51" s="16" t="s">
        <v>89</v>
      </c>
      <c r="K51" s="22" t="s">
        <v>142</v>
      </c>
      <c r="L51" s="38">
        <v>15000000</v>
      </c>
      <c r="M51" s="38">
        <f t="shared" si="1"/>
        <v>12750000</v>
      </c>
      <c r="N51" s="16">
        <v>2020</v>
      </c>
      <c r="O51" s="16">
        <v>2025</v>
      </c>
      <c r="P51" s="16" t="s">
        <v>90</v>
      </c>
      <c r="Q51" s="16"/>
      <c r="R51" s="16" t="s">
        <v>195</v>
      </c>
      <c r="S51" s="16" t="s">
        <v>117</v>
      </c>
    </row>
    <row r="52" spans="1:19" ht="140.25" x14ac:dyDescent="0.25">
      <c r="A52" s="147"/>
      <c r="B52" s="138"/>
      <c r="C52" s="156"/>
      <c r="D52" s="140"/>
      <c r="E52" s="146"/>
      <c r="F52" s="140"/>
      <c r="G52" s="17" t="s">
        <v>320</v>
      </c>
      <c r="H52" s="16" t="s">
        <v>88</v>
      </c>
      <c r="I52" s="16" t="s">
        <v>89</v>
      </c>
      <c r="J52" s="16" t="s">
        <v>89</v>
      </c>
      <c r="K52" s="22" t="s">
        <v>321</v>
      </c>
      <c r="L52" s="38">
        <v>90000000</v>
      </c>
      <c r="M52" s="38">
        <f t="shared" si="1"/>
        <v>76500000</v>
      </c>
      <c r="N52" s="16">
        <v>2021</v>
      </c>
      <c r="O52" s="16">
        <v>2027</v>
      </c>
      <c r="P52" s="16" t="s">
        <v>90</v>
      </c>
      <c r="Q52" s="16"/>
      <c r="R52" s="16"/>
      <c r="S52" s="16" t="s">
        <v>117</v>
      </c>
    </row>
    <row r="53" spans="1:19" ht="136.5" customHeight="1" x14ac:dyDescent="0.25">
      <c r="A53" s="147"/>
      <c r="B53" s="138"/>
      <c r="C53" s="156"/>
      <c r="D53" s="140"/>
      <c r="E53" s="146"/>
      <c r="F53" s="140"/>
      <c r="G53" s="100" t="s">
        <v>518</v>
      </c>
      <c r="H53" s="97" t="s">
        <v>88</v>
      </c>
      <c r="I53" s="97" t="s">
        <v>89</v>
      </c>
      <c r="J53" s="97" t="s">
        <v>89</v>
      </c>
      <c r="K53" s="20" t="s">
        <v>519</v>
      </c>
      <c r="L53" s="36">
        <v>5000000</v>
      </c>
      <c r="M53" s="36">
        <f>L53*0.85</f>
        <v>4250000</v>
      </c>
      <c r="N53" s="97">
        <v>2023</v>
      </c>
      <c r="O53" s="97">
        <v>2027</v>
      </c>
      <c r="P53" s="97"/>
      <c r="Q53" s="97" t="s">
        <v>90</v>
      </c>
      <c r="R53" s="97" t="s">
        <v>213</v>
      </c>
      <c r="S53" s="97" t="s">
        <v>117</v>
      </c>
    </row>
    <row r="54" spans="1:19" ht="82.5" customHeight="1" x14ac:dyDescent="0.25">
      <c r="A54" s="147"/>
      <c r="B54" s="138"/>
      <c r="C54" s="156"/>
      <c r="D54" s="140"/>
      <c r="E54" s="146"/>
      <c r="F54" s="140"/>
      <c r="G54" s="100" t="s">
        <v>506</v>
      </c>
      <c r="H54" s="97" t="s">
        <v>88</v>
      </c>
      <c r="I54" s="97" t="s">
        <v>89</v>
      </c>
      <c r="J54" s="97" t="s">
        <v>89</v>
      </c>
      <c r="K54" s="20" t="s">
        <v>508</v>
      </c>
      <c r="L54" s="36">
        <v>12000000</v>
      </c>
      <c r="M54" s="36">
        <f>L54*0.85</f>
        <v>10200000</v>
      </c>
      <c r="N54" s="97">
        <v>2024</v>
      </c>
      <c r="O54" s="97">
        <v>2027</v>
      </c>
      <c r="P54" s="97" t="s">
        <v>90</v>
      </c>
      <c r="Q54" s="97" t="s">
        <v>90</v>
      </c>
      <c r="R54" s="97" t="s">
        <v>213</v>
      </c>
      <c r="S54" s="97" t="s">
        <v>117</v>
      </c>
    </row>
    <row r="55" spans="1:19" ht="76.5" x14ac:dyDescent="0.25">
      <c r="A55" s="147"/>
      <c r="B55" s="138"/>
      <c r="C55" s="156"/>
      <c r="D55" s="140"/>
      <c r="E55" s="146"/>
      <c r="F55" s="140"/>
      <c r="G55" s="100" t="s">
        <v>323</v>
      </c>
      <c r="H55" s="97" t="s">
        <v>88</v>
      </c>
      <c r="I55" s="97" t="s">
        <v>89</v>
      </c>
      <c r="J55" s="97" t="s">
        <v>89</v>
      </c>
      <c r="K55" s="20" t="s">
        <v>325</v>
      </c>
      <c r="L55" s="36">
        <v>3000000</v>
      </c>
      <c r="M55" s="36">
        <f>L55*0.85</f>
        <v>2550000</v>
      </c>
      <c r="N55" s="97">
        <v>2023</v>
      </c>
      <c r="O55" s="97">
        <v>2027</v>
      </c>
      <c r="P55" s="97"/>
      <c r="Q55" s="97" t="s">
        <v>90</v>
      </c>
      <c r="R55" s="97" t="s">
        <v>213</v>
      </c>
      <c r="S55" s="97" t="s">
        <v>117</v>
      </c>
    </row>
    <row r="56" spans="1:19" ht="71.45" customHeight="1" x14ac:dyDescent="0.25">
      <c r="A56" s="147">
        <v>11</v>
      </c>
      <c r="B56" s="138" t="s">
        <v>85</v>
      </c>
      <c r="C56" s="155" t="s">
        <v>509</v>
      </c>
      <c r="D56" s="157">
        <v>28740726</v>
      </c>
      <c r="E56" s="158">
        <v>181027313</v>
      </c>
      <c r="F56" s="157">
        <v>691002941</v>
      </c>
      <c r="G56" s="100" t="s">
        <v>506</v>
      </c>
      <c r="H56" s="97" t="s">
        <v>88</v>
      </c>
      <c r="I56" s="97" t="s">
        <v>89</v>
      </c>
      <c r="J56" s="97" t="s">
        <v>89</v>
      </c>
      <c r="K56" s="20" t="s">
        <v>507</v>
      </c>
      <c r="L56" s="36">
        <v>12000000</v>
      </c>
      <c r="M56" s="36">
        <v>10200000</v>
      </c>
      <c r="N56" s="97">
        <v>2024</v>
      </c>
      <c r="O56" s="97">
        <v>2027</v>
      </c>
      <c r="P56" s="97" t="s">
        <v>90</v>
      </c>
      <c r="Q56" s="97" t="s">
        <v>90</v>
      </c>
      <c r="R56" s="97" t="s">
        <v>213</v>
      </c>
      <c r="S56" s="97" t="s">
        <v>117</v>
      </c>
    </row>
    <row r="57" spans="1:19" ht="56.1" customHeight="1" x14ac:dyDescent="0.25">
      <c r="A57" s="147"/>
      <c r="B57" s="138"/>
      <c r="C57" s="155"/>
      <c r="D57" s="157"/>
      <c r="E57" s="158"/>
      <c r="F57" s="157"/>
      <c r="G57" s="100" t="s">
        <v>324</v>
      </c>
      <c r="H57" s="97" t="s">
        <v>88</v>
      </c>
      <c r="I57" s="97" t="s">
        <v>89</v>
      </c>
      <c r="J57" s="97" t="s">
        <v>89</v>
      </c>
      <c r="K57" s="20" t="s">
        <v>324</v>
      </c>
      <c r="L57" s="36">
        <v>3000000</v>
      </c>
      <c r="M57" s="36">
        <f>L57*0.85</f>
        <v>2550000</v>
      </c>
      <c r="N57" s="97">
        <v>2023</v>
      </c>
      <c r="O57" s="97">
        <v>2027</v>
      </c>
      <c r="P57" s="97"/>
      <c r="Q57" s="97" t="s">
        <v>90</v>
      </c>
      <c r="R57" s="97" t="s">
        <v>213</v>
      </c>
      <c r="S57" s="97" t="s">
        <v>117</v>
      </c>
    </row>
  </sheetData>
  <mergeCells count="60">
    <mergeCell ref="F56:F57"/>
    <mergeCell ref="A56:A57"/>
    <mergeCell ref="B56:B57"/>
    <mergeCell ref="C56:C57"/>
    <mergeCell ref="D56:D57"/>
    <mergeCell ref="E56:E57"/>
    <mergeCell ref="F51:F55"/>
    <mergeCell ref="B51:B55"/>
    <mergeCell ref="A51:A55"/>
    <mergeCell ref="C51:C55"/>
    <mergeCell ref="D51:D55"/>
    <mergeCell ref="E51:E55"/>
    <mergeCell ref="N2:O2"/>
    <mergeCell ref="P2:Q2"/>
    <mergeCell ref="R2:S2"/>
    <mergeCell ref="A1:S1"/>
    <mergeCell ref="A2:A3"/>
    <mergeCell ref="B2:F2"/>
    <mergeCell ref="G2:G3"/>
    <mergeCell ref="J2:J3"/>
    <mergeCell ref="K2:K3"/>
    <mergeCell ref="L2:M2"/>
    <mergeCell ref="H2:H3"/>
    <mergeCell ref="I2:I3"/>
    <mergeCell ref="F25:F29"/>
    <mergeCell ref="A25:A29"/>
    <mergeCell ref="A47:A49"/>
    <mergeCell ref="B47:B49"/>
    <mergeCell ref="C47:C49"/>
    <mergeCell ref="D47:D49"/>
    <mergeCell ref="E47:E49"/>
    <mergeCell ref="F47:F49"/>
    <mergeCell ref="F36:F46"/>
    <mergeCell ref="A31:A35"/>
    <mergeCell ref="B31:B35"/>
    <mergeCell ref="C31:C35"/>
    <mergeCell ref="D31:D35"/>
    <mergeCell ref="E31:E35"/>
    <mergeCell ref="F31:F35"/>
    <mergeCell ref="A36:A46"/>
    <mergeCell ref="B36:B46"/>
    <mergeCell ref="C36:C46"/>
    <mergeCell ref="D36:D46"/>
    <mergeCell ref="E36:E46"/>
    <mergeCell ref="B25:B29"/>
    <mergeCell ref="C25:C29"/>
    <mergeCell ref="D25:D29"/>
    <mergeCell ref="E25:E29"/>
    <mergeCell ref="F5:F10"/>
    <mergeCell ref="A11:A24"/>
    <mergeCell ref="B11:B24"/>
    <mergeCell ref="C11:C24"/>
    <mergeCell ref="D11:D24"/>
    <mergeCell ref="E11:E24"/>
    <mergeCell ref="F11:F24"/>
    <mergeCell ref="A5:A10"/>
    <mergeCell ref="B5:B10"/>
    <mergeCell ref="C5:C10"/>
    <mergeCell ref="D5:D10"/>
    <mergeCell ref="E5:E10"/>
  </mergeCells>
  <pageMargins left="0.23622047244094491" right="0.23622047244094491" top="0.74803149606299213" bottom="0.74803149606299213" header="0.31496062992125984" footer="0.31496062992125984"/>
  <pageSetup paperSize="8" scale="75" fitToHeight="0" orientation="landscape" r:id="rId1"/>
  <headerFooter>
    <oddFooter>Stránka &amp;P z &amp;N</oddFooter>
  </headerFooter>
  <rowBreaks count="4" manualBreakCount="4">
    <brk id="10" max="18" man="1"/>
    <brk id="24" max="18" man="1"/>
    <brk id="35" max="18" man="1"/>
    <brk id="49" max="1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00"/>
  <sheetViews>
    <sheetView tabSelected="1" view="pageBreakPreview" zoomScale="70" zoomScaleNormal="25" zoomScaleSheetLayoutView="70" zoomScalePageLayoutView="71" workbookViewId="0">
      <pane xSplit="6" ySplit="4" topLeftCell="G149" activePane="bottomRight" state="frozen"/>
      <selection pane="topRight" activeCell="G1" sqref="G1"/>
      <selection pane="bottomLeft" activeCell="A5" sqref="A5"/>
      <selection pane="bottomRight" activeCell="L161" sqref="L161"/>
    </sheetView>
  </sheetViews>
  <sheetFormatPr defaultColWidth="9.28515625" defaultRowHeight="15" x14ac:dyDescent="0.25"/>
  <cols>
    <col min="1" max="1" width="6.5703125" style="3" customWidth="1"/>
    <col min="2" max="2" width="12.42578125" style="3" customWidth="1"/>
    <col min="3" max="3" width="12.140625" style="3" customWidth="1"/>
    <col min="4" max="4" width="10.5703125" style="3" customWidth="1"/>
    <col min="5" max="5" width="13.140625" style="3" customWidth="1"/>
    <col min="6" max="6" width="12.140625" style="3" customWidth="1"/>
    <col min="7" max="7" width="28.140625" style="3" customWidth="1"/>
    <col min="8" max="9" width="14.28515625" style="3" customWidth="1"/>
    <col min="10" max="10" width="8.85546875" style="3" customWidth="1"/>
    <col min="11" max="11" width="36.140625" style="3" customWidth="1"/>
    <col min="12" max="12" width="16.5703125" style="3" customWidth="1"/>
    <col min="13" max="13" width="14.85546875" style="3" customWidth="1"/>
    <col min="14" max="14" width="9.28515625" style="3" customWidth="1"/>
    <col min="15" max="15" width="9.28515625" style="3"/>
    <col min="16" max="16" width="8.42578125" style="3" customWidth="1"/>
    <col min="17" max="19" width="10.42578125" style="3" customWidth="1"/>
    <col min="20" max="21" width="13.42578125" style="3" customWidth="1"/>
    <col min="22" max="23" width="14" style="3" customWidth="1"/>
    <col min="24" max="24" width="12.28515625" style="3" customWidth="1"/>
    <col min="25" max="25" width="14.7109375" style="3" customWidth="1"/>
    <col min="26" max="26" width="10.28515625" style="3" customWidth="1"/>
    <col min="27" max="16384" width="9.28515625" style="3"/>
  </cols>
  <sheetData>
    <row r="1" spans="1:27" ht="18" customHeight="1" x14ac:dyDescent="0.3">
      <c r="A1" s="150" t="s">
        <v>35</v>
      </c>
      <c r="B1" s="150"/>
      <c r="C1" s="150"/>
      <c r="D1" s="150"/>
      <c r="E1" s="150"/>
      <c r="F1" s="150"/>
      <c r="G1" s="150"/>
      <c r="H1" s="150"/>
      <c r="I1" s="150"/>
      <c r="J1" s="150"/>
      <c r="K1" s="150"/>
      <c r="L1" s="150"/>
      <c r="M1" s="150"/>
      <c r="N1" s="150"/>
      <c r="O1" s="150"/>
      <c r="P1" s="150"/>
      <c r="Q1" s="150"/>
      <c r="R1" s="150"/>
      <c r="S1" s="150"/>
      <c r="T1" s="150"/>
      <c r="U1" s="150"/>
      <c r="V1" s="150"/>
      <c r="W1" s="150"/>
      <c r="X1" s="150"/>
      <c r="Y1" s="150"/>
      <c r="Z1" s="150"/>
    </row>
    <row r="2" spans="1:27" s="9" customFormat="1" ht="27" customHeight="1" x14ac:dyDescent="0.25">
      <c r="A2" s="151" t="s">
        <v>12</v>
      </c>
      <c r="B2" s="152" t="s">
        <v>13</v>
      </c>
      <c r="C2" s="152"/>
      <c r="D2" s="152"/>
      <c r="E2" s="152"/>
      <c r="F2" s="152"/>
      <c r="G2" s="153" t="s">
        <v>14</v>
      </c>
      <c r="H2" s="149" t="s">
        <v>36</v>
      </c>
      <c r="I2" s="149" t="s">
        <v>54</v>
      </c>
      <c r="J2" s="151" t="s">
        <v>16</v>
      </c>
      <c r="K2" s="151" t="s">
        <v>17</v>
      </c>
      <c r="L2" s="154" t="s">
        <v>37</v>
      </c>
      <c r="M2" s="154"/>
      <c r="N2" s="148" t="s">
        <v>19</v>
      </c>
      <c r="O2" s="148"/>
      <c r="P2" s="149" t="s">
        <v>20</v>
      </c>
      <c r="Q2" s="149"/>
      <c r="R2" s="149"/>
      <c r="S2" s="149"/>
      <c r="T2" s="149"/>
      <c r="U2" s="149"/>
      <c r="V2" s="149"/>
      <c r="W2" s="149"/>
      <c r="X2" s="149"/>
      <c r="Y2" s="148" t="s">
        <v>21</v>
      </c>
      <c r="Z2" s="148"/>
    </row>
    <row r="3" spans="1:27" ht="14.85" customHeight="1" x14ac:dyDescent="0.25">
      <c r="A3" s="151"/>
      <c r="B3" s="151" t="s">
        <v>22</v>
      </c>
      <c r="C3" s="151" t="s">
        <v>23</v>
      </c>
      <c r="D3" s="151" t="s">
        <v>24</v>
      </c>
      <c r="E3" s="151" t="s">
        <v>25</v>
      </c>
      <c r="F3" s="151" t="s">
        <v>26</v>
      </c>
      <c r="G3" s="153"/>
      <c r="H3" s="149"/>
      <c r="I3" s="149"/>
      <c r="J3" s="151"/>
      <c r="K3" s="151"/>
      <c r="L3" s="166" t="s">
        <v>27</v>
      </c>
      <c r="M3" s="166" t="s">
        <v>28</v>
      </c>
      <c r="N3" s="166" t="s">
        <v>29</v>
      </c>
      <c r="O3" s="166" t="s">
        <v>30</v>
      </c>
      <c r="P3" s="151" t="s">
        <v>38</v>
      </c>
      <c r="Q3" s="151"/>
      <c r="R3" s="151"/>
      <c r="S3" s="151"/>
      <c r="T3" s="161" t="s">
        <v>39</v>
      </c>
      <c r="U3" s="161" t="s">
        <v>312</v>
      </c>
      <c r="V3" s="161" t="s">
        <v>57</v>
      </c>
      <c r="W3" s="161" t="s">
        <v>40</v>
      </c>
      <c r="X3" s="161" t="s">
        <v>56</v>
      </c>
      <c r="Y3" s="166" t="s">
        <v>33</v>
      </c>
      <c r="Z3" s="166" t="s">
        <v>34</v>
      </c>
    </row>
    <row r="4" spans="1:27" ht="63.6" customHeight="1" x14ac:dyDescent="0.25">
      <c r="A4" s="151"/>
      <c r="B4" s="151"/>
      <c r="C4" s="151"/>
      <c r="D4" s="151"/>
      <c r="E4" s="151"/>
      <c r="F4" s="151"/>
      <c r="G4" s="153"/>
      <c r="H4" s="149"/>
      <c r="I4" s="149"/>
      <c r="J4" s="151"/>
      <c r="K4" s="151"/>
      <c r="L4" s="166"/>
      <c r="M4" s="166"/>
      <c r="N4" s="166"/>
      <c r="O4" s="166"/>
      <c r="P4" s="108" t="s">
        <v>52</v>
      </c>
      <c r="Q4" s="108" t="s">
        <v>313</v>
      </c>
      <c r="R4" s="108" t="s">
        <v>41</v>
      </c>
      <c r="S4" s="108" t="s">
        <v>314</v>
      </c>
      <c r="T4" s="161"/>
      <c r="U4" s="161"/>
      <c r="V4" s="161"/>
      <c r="W4" s="161"/>
      <c r="X4" s="161"/>
      <c r="Y4" s="166"/>
      <c r="Z4" s="166"/>
    </row>
    <row r="5" spans="1:27" ht="51.95" customHeight="1" x14ac:dyDescent="0.25">
      <c r="A5" s="137">
        <v>1</v>
      </c>
      <c r="B5" s="138" t="s">
        <v>335</v>
      </c>
      <c r="C5" s="139" t="s">
        <v>82</v>
      </c>
      <c r="D5" s="140">
        <v>49872184</v>
      </c>
      <c r="E5" s="146">
        <v>600083667</v>
      </c>
      <c r="F5" s="140">
        <v>600083667</v>
      </c>
      <c r="G5" s="18" t="s">
        <v>336</v>
      </c>
      <c r="H5" s="97" t="s">
        <v>88</v>
      </c>
      <c r="I5" s="97" t="s">
        <v>89</v>
      </c>
      <c r="J5" s="97" t="s">
        <v>89</v>
      </c>
      <c r="K5" s="34" t="s">
        <v>374</v>
      </c>
      <c r="L5" s="132" t="s">
        <v>375</v>
      </c>
      <c r="M5" s="27">
        <f>6000000*0.85</f>
        <v>5100000</v>
      </c>
      <c r="N5" s="99" t="s">
        <v>376</v>
      </c>
      <c r="O5" s="18" t="s">
        <v>520</v>
      </c>
      <c r="P5" s="97" t="s">
        <v>90</v>
      </c>
      <c r="Q5" s="97" t="s">
        <v>90</v>
      </c>
      <c r="R5" s="97" t="s">
        <v>90</v>
      </c>
      <c r="S5" s="97" t="s">
        <v>90</v>
      </c>
      <c r="T5" s="97"/>
      <c r="U5" s="97"/>
      <c r="V5" s="97" t="s">
        <v>90</v>
      </c>
      <c r="W5" s="97"/>
      <c r="X5" s="97"/>
      <c r="Y5" s="17" t="s">
        <v>521</v>
      </c>
      <c r="Z5" s="100" t="s">
        <v>377</v>
      </c>
      <c r="AA5" s="56"/>
    </row>
    <row r="6" spans="1:27" ht="25.5" x14ac:dyDescent="0.25">
      <c r="A6" s="137"/>
      <c r="B6" s="138"/>
      <c r="C6" s="139"/>
      <c r="D6" s="140"/>
      <c r="E6" s="146"/>
      <c r="F6" s="140"/>
      <c r="G6" s="17" t="s">
        <v>92</v>
      </c>
      <c r="H6" s="16" t="s">
        <v>88</v>
      </c>
      <c r="I6" s="16" t="s">
        <v>89</v>
      </c>
      <c r="J6" s="16" t="s">
        <v>89</v>
      </c>
      <c r="K6" s="22" t="s">
        <v>93</v>
      </c>
      <c r="L6" s="37">
        <v>3000000</v>
      </c>
      <c r="M6" s="29"/>
      <c r="N6" s="17">
        <v>2020</v>
      </c>
      <c r="O6" s="17">
        <v>2024</v>
      </c>
      <c r="P6" s="16" t="s">
        <v>90</v>
      </c>
      <c r="Q6" s="16"/>
      <c r="R6" s="16"/>
      <c r="S6" s="16"/>
      <c r="T6" s="16"/>
      <c r="U6" s="16"/>
      <c r="V6" s="16"/>
      <c r="W6" s="16"/>
      <c r="X6" s="16"/>
      <c r="Y6" s="17" t="s">
        <v>208</v>
      </c>
      <c r="Z6" s="97" t="s">
        <v>117</v>
      </c>
    </row>
    <row r="7" spans="1:27" ht="51" x14ac:dyDescent="0.25">
      <c r="A7" s="137"/>
      <c r="B7" s="138"/>
      <c r="C7" s="139"/>
      <c r="D7" s="140"/>
      <c r="E7" s="146"/>
      <c r="F7" s="140"/>
      <c r="G7" s="17" t="s">
        <v>94</v>
      </c>
      <c r="H7" s="16" t="s">
        <v>88</v>
      </c>
      <c r="I7" s="16" t="s">
        <v>89</v>
      </c>
      <c r="J7" s="16" t="s">
        <v>89</v>
      </c>
      <c r="K7" s="22" t="s">
        <v>236</v>
      </c>
      <c r="L7" s="25">
        <v>1500000</v>
      </c>
      <c r="M7" s="29"/>
      <c r="N7" s="17">
        <v>2020</v>
      </c>
      <c r="O7" s="17">
        <v>2024</v>
      </c>
      <c r="P7" s="16"/>
      <c r="Q7" s="16" t="s">
        <v>90</v>
      </c>
      <c r="R7" s="16"/>
      <c r="S7" s="16"/>
      <c r="T7" s="16"/>
      <c r="U7" s="16"/>
      <c r="V7" s="16"/>
      <c r="W7" s="16"/>
      <c r="X7" s="16"/>
      <c r="Y7" s="16" t="s">
        <v>118</v>
      </c>
      <c r="Z7" s="97" t="s">
        <v>117</v>
      </c>
    </row>
    <row r="8" spans="1:27" ht="140.25" x14ac:dyDescent="0.25">
      <c r="A8" s="137"/>
      <c r="B8" s="138"/>
      <c r="C8" s="139"/>
      <c r="D8" s="140"/>
      <c r="E8" s="146"/>
      <c r="F8" s="140"/>
      <c r="G8" s="17" t="s">
        <v>95</v>
      </c>
      <c r="H8" s="16" t="s">
        <v>88</v>
      </c>
      <c r="I8" s="16" t="s">
        <v>89</v>
      </c>
      <c r="J8" s="16" t="s">
        <v>89</v>
      </c>
      <c r="K8" s="22" t="s">
        <v>96</v>
      </c>
      <c r="L8" s="28">
        <v>1500000</v>
      </c>
      <c r="M8" s="29"/>
      <c r="N8" s="16">
        <v>2020</v>
      </c>
      <c r="O8" s="16">
        <v>2024</v>
      </c>
      <c r="P8" s="16" t="s">
        <v>90</v>
      </c>
      <c r="Q8" s="16" t="s">
        <v>90</v>
      </c>
      <c r="R8" s="16" t="s">
        <v>90</v>
      </c>
      <c r="S8" s="16" t="s">
        <v>90</v>
      </c>
      <c r="T8" s="16"/>
      <c r="U8" s="16"/>
      <c r="V8" s="16"/>
      <c r="W8" s="16"/>
      <c r="X8" s="16"/>
      <c r="Y8" s="17" t="s">
        <v>237</v>
      </c>
      <c r="Z8" s="16" t="s">
        <v>117</v>
      </c>
    </row>
    <row r="9" spans="1:27" ht="140.25" customHeight="1" x14ac:dyDescent="0.25">
      <c r="A9" s="137"/>
      <c r="B9" s="138"/>
      <c r="C9" s="139"/>
      <c r="D9" s="140"/>
      <c r="E9" s="146"/>
      <c r="F9" s="140"/>
      <c r="G9" s="100" t="s">
        <v>278</v>
      </c>
      <c r="H9" s="97" t="s">
        <v>88</v>
      </c>
      <c r="I9" s="97" t="s">
        <v>89</v>
      </c>
      <c r="J9" s="97" t="s">
        <v>89</v>
      </c>
      <c r="K9" s="21" t="s">
        <v>97</v>
      </c>
      <c r="L9" s="25" t="s">
        <v>378</v>
      </c>
      <c r="M9" s="27">
        <f>3000000*0.85</f>
        <v>2550000</v>
      </c>
      <c r="N9" s="100" t="s">
        <v>376</v>
      </c>
      <c r="O9" s="18" t="s">
        <v>522</v>
      </c>
      <c r="P9" s="97" t="s">
        <v>90</v>
      </c>
      <c r="Q9" s="97" t="s">
        <v>90</v>
      </c>
      <c r="R9" s="97" t="s">
        <v>90</v>
      </c>
      <c r="S9" s="97" t="s">
        <v>90</v>
      </c>
      <c r="T9" s="97"/>
      <c r="U9" s="97"/>
      <c r="V9" s="97" t="s">
        <v>90</v>
      </c>
      <c r="W9" s="97"/>
      <c r="X9" s="97"/>
      <c r="Y9" s="17" t="s">
        <v>523</v>
      </c>
      <c r="Z9" s="97" t="s">
        <v>117</v>
      </c>
      <c r="AA9" s="56"/>
    </row>
    <row r="10" spans="1:27" ht="63.75" x14ac:dyDescent="0.25">
      <c r="A10" s="137"/>
      <c r="B10" s="138"/>
      <c r="C10" s="139"/>
      <c r="D10" s="140"/>
      <c r="E10" s="146"/>
      <c r="F10" s="140"/>
      <c r="G10" s="100" t="s">
        <v>222</v>
      </c>
      <c r="H10" s="97" t="s">
        <v>88</v>
      </c>
      <c r="I10" s="97" t="s">
        <v>89</v>
      </c>
      <c r="J10" s="97" t="s">
        <v>89</v>
      </c>
      <c r="K10" s="21" t="s">
        <v>238</v>
      </c>
      <c r="L10" s="40" t="s">
        <v>379</v>
      </c>
      <c r="M10" s="27">
        <f>18600000*0.85</f>
        <v>15810000</v>
      </c>
      <c r="N10" s="97">
        <v>2022</v>
      </c>
      <c r="O10" s="100">
        <v>2027</v>
      </c>
      <c r="P10" s="97"/>
      <c r="Q10" s="97"/>
      <c r="R10" s="97"/>
      <c r="S10" s="97"/>
      <c r="T10" s="97"/>
      <c r="U10" s="97"/>
      <c r="V10" s="97" t="s">
        <v>90</v>
      </c>
      <c r="W10" s="97" t="s">
        <v>90</v>
      </c>
      <c r="X10" s="97"/>
      <c r="Y10" s="100" t="s">
        <v>524</v>
      </c>
      <c r="Z10" s="97" t="s">
        <v>117</v>
      </c>
      <c r="AA10" s="56"/>
    </row>
    <row r="11" spans="1:27" ht="76.5" x14ac:dyDescent="0.25">
      <c r="A11" s="137"/>
      <c r="B11" s="138"/>
      <c r="C11" s="139"/>
      <c r="D11" s="140"/>
      <c r="E11" s="146"/>
      <c r="F11" s="140"/>
      <c r="G11" s="17" t="s">
        <v>337</v>
      </c>
      <c r="H11" s="97" t="s">
        <v>88</v>
      </c>
      <c r="I11" s="97" t="s">
        <v>89</v>
      </c>
      <c r="J11" s="97" t="s">
        <v>89</v>
      </c>
      <c r="K11" s="41" t="s">
        <v>380</v>
      </c>
      <c r="L11" s="42" t="s">
        <v>381</v>
      </c>
      <c r="M11" s="27">
        <f>12000000*0.85</f>
        <v>10200000</v>
      </c>
      <c r="N11" s="17" t="s">
        <v>382</v>
      </c>
      <c r="O11" s="100" t="s">
        <v>525</v>
      </c>
      <c r="P11" s="97"/>
      <c r="Q11" s="97"/>
      <c r="R11" s="97" t="s">
        <v>90</v>
      </c>
      <c r="S11" s="97" t="s">
        <v>90</v>
      </c>
      <c r="T11" s="97"/>
      <c r="U11" s="97"/>
      <c r="V11" s="97"/>
      <c r="W11" s="97"/>
      <c r="X11" s="97"/>
      <c r="Y11" s="100" t="s">
        <v>526</v>
      </c>
      <c r="Z11" s="100" t="s">
        <v>377</v>
      </c>
    </row>
    <row r="12" spans="1:27" ht="51" customHeight="1" x14ac:dyDescent="0.25">
      <c r="A12" s="137"/>
      <c r="B12" s="138"/>
      <c r="C12" s="139"/>
      <c r="D12" s="140"/>
      <c r="E12" s="146"/>
      <c r="F12" s="140"/>
      <c r="G12" s="100" t="s">
        <v>315</v>
      </c>
      <c r="H12" s="97" t="s">
        <v>88</v>
      </c>
      <c r="I12" s="97" t="s">
        <v>89</v>
      </c>
      <c r="J12" s="97" t="s">
        <v>89</v>
      </c>
      <c r="K12" s="21" t="s">
        <v>239</v>
      </c>
      <c r="L12" s="26" t="s">
        <v>383</v>
      </c>
      <c r="M12" s="27">
        <f>6240000*0.85</f>
        <v>5304000</v>
      </c>
      <c r="N12" s="97">
        <v>2022</v>
      </c>
      <c r="O12" s="100" t="s">
        <v>527</v>
      </c>
      <c r="P12" s="97" t="s">
        <v>90</v>
      </c>
      <c r="Q12" s="16" t="s">
        <v>90</v>
      </c>
      <c r="R12" s="97"/>
      <c r="S12" s="97" t="s">
        <v>90</v>
      </c>
      <c r="T12" s="97"/>
      <c r="U12" s="97"/>
      <c r="V12" s="97"/>
      <c r="W12" s="97"/>
      <c r="X12" s="97"/>
      <c r="Y12" s="100" t="s">
        <v>526</v>
      </c>
      <c r="Z12" s="100" t="s">
        <v>377</v>
      </c>
    </row>
    <row r="13" spans="1:27" ht="51" x14ac:dyDescent="0.25">
      <c r="A13" s="137"/>
      <c r="B13" s="138"/>
      <c r="C13" s="139"/>
      <c r="D13" s="140"/>
      <c r="E13" s="146"/>
      <c r="F13" s="140"/>
      <c r="G13" s="100" t="s">
        <v>338</v>
      </c>
      <c r="H13" s="97" t="s">
        <v>88</v>
      </c>
      <c r="I13" s="97" t="s">
        <v>89</v>
      </c>
      <c r="J13" s="97" t="s">
        <v>89</v>
      </c>
      <c r="K13" s="21" t="s">
        <v>240</v>
      </c>
      <c r="L13" s="26" t="s">
        <v>384</v>
      </c>
      <c r="M13" s="27">
        <f>7200000*0.85</f>
        <v>6120000</v>
      </c>
      <c r="N13" s="97">
        <v>2022</v>
      </c>
      <c r="O13" s="100" t="s">
        <v>527</v>
      </c>
      <c r="P13" s="97"/>
      <c r="Q13" s="97" t="s">
        <v>90</v>
      </c>
      <c r="R13" s="97"/>
      <c r="S13" s="97" t="s">
        <v>90</v>
      </c>
      <c r="T13" s="97"/>
      <c r="U13" s="97"/>
      <c r="V13" s="97"/>
      <c r="W13" s="97"/>
      <c r="X13" s="97"/>
      <c r="Y13" s="100" t="s">
        <v>526</v>
      </c>
      <c r="Z13" s="100" t="s">
        <v>377</v>
      </c>
    </row>
    <row r="14" spans="1:27" ht="51" x14ac:dyDescent="0.25">
      <c r="A14" s="137"/>
      <c r="B14" s="138"/>
      <c r="C14" s="139"/>
      <c r="D14" s="140"/>
      <c r="E14" s="146"/>
      <c r="F14" s="140"/>
      <c r="G14" s="100" t="s">
        <v>279</v>
      </c>
      <c r="H14" s="97" t="s">
        <v>88</v>
      </c>
      <c r="I14" s="97" t="s">
        <v>89</v>
      </c>
      <c r="J14" s="97" t="s">
        <v>89</v>
      </c>
      <c r="K14" s="21"/>
      <c r="L14" s="43" t="s">
        <v>385</v>
      </c>
      <c r="M14" s="27">
        <f>6240000*0.85</f>
        <v>5304000</v>
      </c>
      <c r="N14" s="97">
        <v>2022</v>
      </c>
      <c r="O14" s="100" t="s">
        <v>527</v>
      </c>
      <c r="P14" s="97" t="s">
        <v>90</v>
      </c>
      <c r="Q14" s="97"/>
      <c r="R14" s="97"/>
      <c r="S14" s="97" t="s">
        <v>90</v>
      </c>
      <c r="T14" s="97"/>
      <c r="U14" s="97"/>
      <c r="V14" s="97"/>
      <c r="W14" s="97"/>
      <c r="X14" s="97"/>
      <c r="Y14" s="100" t="s">
        <v>526</v>
      </c>
      <c r="Z14" s="100" t="s">
        <v>377</v>
      </c>
    </row>
    <row r="15" spans="1:27" ht="51" x14ac:dyDescent="0.25">
      <c r="A15" s="137"/>
      <c r="B15" s="138"/>
      <c r="C15" s="139"/>
      <c r="D15" s="140"/>
      <c r="E15" s="146"/>
      <c r="F15" s="140"/>
      <c r="G15" s="100" t="s">
        <v>98</v>
      </c>
      <c r="H15" s="97" t="s">
        <v>88</v>
      </c>
      <c r="I15" s="97" t="s">
        <v>89</v>
      </c>
      <c r="J15" s="97" t="s">
        <v>89</v>
      </c>
      <c r="K15" s="21"/>
      <c r="L15" s="26" t="s">
        <v>386</v>
      </c>
      <c r="M15" s="27">
        <f>9600000*0.85</f>
        <v>8160000</v>
      </c>
      <c r="N15" s="97">
        <v>2022</v>
      </c>
      <c r="O15" s="100" t="s">
        <v>527</v>
      </c>
      <c r="P15" s="97" t="s">
        <v>90</v>
      </c>
      <c r="Q15" s="97" t="s">
        <v>90</v>
      </c>
      <c r="R15" s="97" t="s">
        <v>90</v>
      </c>
      <c r="S15" s="97" t="s">
        <v>90</v>
      </c>
      <c r="T15" s="97"/>
      <c r="U15" s="97"/>
      <c r="V15" s="97"/>
      <c r="W15" s="97"/>
      <c r="X15" s="97" t="s">
        <v>90</v>
      </c>
      <c r="Y15" s="100" t="s">
        <v>526</v>
      </c>
      <c r="Z15" s="97" t="s">
        <v>117</v>
      </c>
      <c r="AA15" s="56"/>
    </row>
    <row r="16" spans="1:27" ht="51" x14ac:dyDescent="0.25">
      <c r="A16" s="137"/>
      <c r="B16" s="138"/>
      <c r="C16" s="139"/>
      <c r="D16" s="140"/>
      <c r="E16" s="146"/>
      <c r="F16" s="140"/>
      <c r="G16" s="100" t="s">
        <v>456</v>
      </c>
      <c r="H16" s="97" t="s">
        <v>88</v>
      </c>
      <c r="I16" s="97" t="s">
        <v>89</v>
      </c>
      <c r="J16" s="97" t="s">
        <v>89</v>
      </c>
      <c r="K16" s="21" t="s">
        <v>457</v>
      </c>
      <c r="L16" s="127">
        <v>2500000</v>
      </c>
      <c r="M16" s="128">
        <f>L16*0.85</f>
        <v>2125000</v>
      </c>
      <c r="N16" s="62" t="s">
        <v>655</v>
      </c>
      <c r="O16" s="62" t="s">
        <v>656</v>
      </c>
      <c r="P16" s="97"/>
      <c r="Q16" s="97"/>
      <c r="R16" s="97"/>
      <c r="S16" s="97"/>
      <c r="T16" s="97"/>
      <c r="U16" s="97"/>
      <c r="V16" s="97" t="s">
        <v>90</v>
      </c>
      <c r="W16" s="97"/>
      <c r="X16" s="97"/>
      <c r="Y16" s="100" t="s">
        <v>458</v>
      </c>
      <c r="Z16" s="97" t="s">
        <v>117</v>
      </c>
      <c r="AA16" s="56"/>
    </row>
    <row r="17" spans="1:27" ht="38.25" x14ac:dyDescent="0.25">
      <c r="A17" s="137"/>
      <c r="B17" s="138"/>
      <c r="C17" s="139"/>
      <c r="D17" s="140"/>
      <c r="E17" s="146"/>
      <c r="F17" s="140"/>
      <c r="G17" s="100" t="s">
        <v>654</v>
      </c>
      <c r="H17" s="97" t="s">
        <v>88</v>
      </c>
      <c r="I17" s="97" t="s">
        <v>89</v>
      </c>
      <c r="J17" s="97" t="s">
        <v>89</v>
      </c>
      <c r="K17" s="21" t="s">
        <v>653</v>
      </c>
      <c r="L17" s="127">
        <v>6000000</v>
      </c>
      <c r="M17" s="128">
        <f t="shared" ref="M17:M24" si="0">L17*0.85</f>
        <v>5100000</v>
      </c>
      <c r="N17" s="62" t="s">
        <v>655</v>
      </c>
      <c r="O17" s="62" t="s">
        <v>656</v>
      </c>
      <c r="P17" s="97"/>
      <c r="Q17" s="97" t="s">
        <v>90</v>
      </c>
      <c r="R17" s="97" t="s">
        <v>90</v>
      </c>
      <c r="S17" s="97"/>
      <c r="T17" s="97"/>
      <c r="U17" s="97"/>
      <c r="V17" s="97"/>
      <c r="W17" s="97"/>
      <c r="X17" s="97"/>
      <c r="Y17" s="100" t="s">
        <v>458</v>
      </c>
      <c r="Z17" s="97" t="s">
        <v>117</v>
      </c>
      <c r="AA17" s="56"/>
    </row>
    <row r="18" spans="1:27" ht="25.5" x14ac:dyDescent="0.25">
      <c r="A18" s="137"/>
      <c r="B18" s="138"/>
      <c r="C18" s="139"/>
      <c r="D18" s="140"/>
      <c r="E18" s="146"/>
      <c r="F18" s="140"/>
      <c r="G18" s="100" t="s">
        <v>459</v>
      </c>
      <c r="H18" s="97" t="s">
        <v>88</v>
      </c>
      <c r="I18" s="97" t="s">
        <v>89</v>
      </c>
      <c r="J18" s="97" t="s">
        <v>89</v>
      </c>
      <c r="K18" s="21" t="s">
        <v>460</v>
      </c>
      <c r="L18" s="127">
        <v>2000000</v>
      </c>
      <c r="M18" s="128">
        <f t="shared" si="0"/>
        <v>1700000</v>
      </c>
      <c r="N18" s="62" t="s">
        <v>655</v>
      </c>
      <c r="O18" s="62" t="s">
        <v>656</v>
      </c>
      <c r="P18" s="97"/>
      <c r="Q18" s="97"/>
      <c r="R18" s="97"/>
      <c r="S18" s="97"/>
      <c r="T18" s="97"/>
      <c r="U18" s="97"/>
      <c r="V18" s="97" t="s">
        <v>90</v>
      </c>
      <c r="W18" s="97"/>
      <c r="X18" s="97"/>
      <c r="Y18" s="100" t="s">
        <v>458</v>
      </c>
      <c r="Z18" s="97" t="s">
        <v>117</v>
      </c>
      <c r="AA18" s="56"/>
    </row>
    <row r="19" spans="1:27" ht="51.75" customHeight="1" x14ac:dyDescent="0.25">
      <c r="A19" s="137"/>
      <c r="B19" s="138"/>
      <c r="C19" s="139"/>
      <c r="D19" s="140"/>
      <c r="E19" s="146"/>
      <c r="F19" s="140"/>
      <c r="G19" s="100" t="s">
        <v>461</v>
      </c>
      <c r="H19" s="97" t="s">
        <v>88</v>
      </c>
      <c r="I19" s="97" t="s">
        <v>89</v>
      </c>
      <c r="J19" s="97" t="s">
        <v>89</v>
      </c>
      <c r="K19" s="21" t="s">
        <v>462</v>
      </c>
      <c r="L19" s="127">
        <v>12000000</v>
      </c>
      <c r="M19" s="128">
        <f t="shared" si="0"/>
        <v>10200000</v>
      </c>
      <c r="N19" s="62" t="s">
        <v>655</v>
      </c>
      <c r="O19" s="62" t="s">
        <v>656</v>
      </c>
      <c r="P19" s="97"/>
      <c r="Q19" s="97"/>
      <c r="R19" s="97"/>
      <c r="S19" s="97" t="s">
        <v>90</v>
      </c>
      <c r="T19" s="97"/>
      <c r="U19" s="97"/>
      <c r="V19" s="97"/>
      <c r="W19" s="97"/>
      <c r="X19" s="97"/>
      <c r="Y19" s="100" t="s">
        <v>458</v>
      </c>
      <c r="Z19" s="97" t="s">
        <v>117</v>
      </c>
      <c r="AA19" s="56"/>
    </row>
    <row r="20" spans="1:27" ht="51.75" customHeight="1" x14ac:dyDescent="0.25">
      <c r="A20" s="137"/>
      <c r="B20" s="138"/>
      <c r="C20" s="139"/>
      <c r="D20" s="140"/>
      <c r="E20" s="146"/>
      <c r="F20" s="140"/>
      <c r="G20" s="62" t="s">
        <v>661</v>
      </c>
      <c r="H20" s="64" t="s">
        <v>88</v>
      </c>
      <c r="I20" s="64" t="s">
        <v>89</v>
      </c>
      <c r="J20" s="64" t="s">
        <v>89</v>
      </c>
      <c r="K20" s="82" t="s">
        <v>662</v>
      </c>
      <c r="L20" s="127">
        <v>6000000</v>
      </c>
      <c r="M20" s="128">
        <f t="shared" si="0"/>
        <v>5100000</v>
      </c>
      <c r="N20" s="62">
        <v>2026</v>
      </c>
      <c r="O20" s="62">
        <v>2028</v>
      </c>
      <c r="P20" s="97"/>
      <c r="Q20" s="97"/>
      <c r="R20" s="97"/>
      <c r="S20" s="64" t="s">
        <v>90</v>
      </c>
      <c r="T20" s="97"/>
      <c r="U20" s="97"/>
      <c r="V20" s="97"/>
      <c r="W20" s="97"/>
      <c r="X20" s="97"/>
      <c r="Y20" s="62" t="s">
        <v>458</v>
      </c>
      <c r="Z20" s="64" t="s">
        <v>117</v>
      </c>
      <c r="AA20" s="56"/>
    </row>
    <row r="21" spans="1:27" ht="51.75" customHeight="1" x14ac:dyDescent="0.25">
      <c r="A21" s="137"/>
      <c r="B21" s="138"/>
      <c r="C21" s="139"/>
      <c r="D21" s="140"/>
      <c r="E21" s="146"/>
      <c r="F21" s="140"/>
      <c r="G21" s="62" t="s">
        <v>663</v>
      </c>
      <c r="H21" s="64" t="s">
        <v>88</v>
      </c>
      <c r="I21" s="64" t="s">
        <v>89</v>
      </c>
      <c r="J21" s="64" t="s">
        <v>89</v>
      </c>
      <c r="K21" s="82" t="s">
        <v>664</v>
      </c>
      <c r="L21" s="127">
        <v>6000000</v>
      </c>
      <c r="M21" s="128">
        <f t="shared" si="0"/>
        <v>5100000</v>
      </c>
      <c r="N21" s="62">
        <v>2026</v>
      </c>
      <c r="O21" s="62">
        <v>2028</v>
      </c>
      <c r="P21" s="97"/>
      <c r="Q21" s="64" t="s">
        <v>90</v>
      </c>
      <c r="R21" s="97"/>
      <c r="S21" s="64"/>
      <c r="T21" s="97"/>
      <c r="U21" s="97"/>
      <c r="V21" s="97"/>
      <c r="W21" s="97"/>
      <c r="X21" s="97"/>
      <c r="Y21" s="62" t="s">
        <v>458</v>
      </c>
      <c r="Z21" s="64" t="s">
        <v>117</v>
      </c>
      <c r="AA21" s="56"/>
    </row>
    <row r="22" spans="1:27" ht="51.75" customHeight="1" x14ac:dyDescent="0.25">
      <c r="A22" s="137"/>
      <c r="B22" s="138"/>
      <c r="C22" s="139"/>
      <c r="D22" s="140"/>
      <c r="E22" s="146"/>
      <c r="F22" s="140"/>
      <c r="G22" s="62" t="s">
        <v>665</v>
      </c>
      <c r="H22" s="64" t="s">
        <v>88</v>
      </c>
      <c r="I22" s="64" t="s">
        <v>89</v>
      </c>
      <c r="J22" s="64" t="s">
        <v>89</v>
      </c>
      <c r="K22" s="82" t="s">
        <v>666</v>
      </c>
      <c r="L22" s="127">
        <v>6000000</v>
      </c>
      <c r="M22" s="128">
        <f t="shared" si="0"/>
        <v>5100000</v>
      </c>
      <c r="N22" s="62">
        <v>2026</v>
      </c>
      <c r="O22" s="62">
        <v>2028</v>
      </c>
      <c r="P22" s="97"/>
      <c r="Q22" s="64"/>
      <c r="R22" s="97"/>
      <c r="S22" s="64"/>
      <c r="T22" s="97"/>
      <c r="U22" s="97"/>
      <c r="V22" s="97"/>
      <c r="W22" s="64" t="s">
        <v>90</v>
      </c>
      <c r="X22" s="97"/>
      <c r="Y22" s="62" t="s">
        <v>458</v>
      </c>
      <c r="Z22" s="64" t="s">
        <v>117</v>
      </c>
      <c r="AA22" s="56"/>
    </row>
    <row r="23" spans="1:27" ht="51.75" customHeight="1" x14ac:dyDescent="0.25">
      <c r="A23" s="137"/>
      <c r="B23" s="138"/>
      <c r="C23" s="139"/>
      <c r="D23" s="140"/>
      <c r="E23" s="146"/>
      <c r="F23" s="140"/>
      <c r="G23" s="62" t="s">
        <v>667</v>
      </c>
      <c r="H23" s="64" t="s">
        <v>88</v>
      </c>
      <c r="I23" s="64" t="s">
        <v>89</v>
      </c>
      <c r="J23" s="64" t="s">
        <v>89</v>
      </c>
      <c r="K23" s="82" t="s">
        <v>668</v>
      </c>
      <c r="L23" s="127">
        <v>6000000</v>
      </c>
      <c r="M23" s="128">
        <f t="shared" si="0"/>
        <v>5100000</v>
      </c>
      <c r="N23" s="62">
        <v>2026</v>
      </c>
      <c r="O23" s="62">
        <v>2028</v>
      </c>
      <c r="P23" s="97"/>
      <c r="Q23" s="64"/>
      <c r="R23" s="64" t="s">
        <v>90</v>
      </c>
      <c r="S23" s="64"/>
      <c r="T23" s="97"/>
      <c r="U23" s="97"/>
      <c r="V23" s="97"/>
      <c r="W23" s="64"/>
      <c r="X23" s="97"/>
      <c r="Y23" s="62" t="s">
        <v>458</v>
      </c>
      <c r="Z23" s="64" t="s">
        <v>117</v>
      </c>
      <c r="AA23" s="56"/>
    </row>
    <row r="24" spans="1:27" ht="51.75" customHeight="1" x14ac:dyDescent="0.25">
      <c r="A24" s="137"/>
      <c r="B24" s="138"/>
      <c r="C24" s="139"/>
      <c r="D24" s="140"/>
      <c r="E24" s="146"/>
      <c r="F24" s="140"/>
      <c r="G24" s="62" t="s">
        <v>669</v>
      </c>
      <c r="H24" s="64" t="s">
        <v>88</v>
      </c>
      <c r="I24" s="64" t="s">
        <v>89</v>
      </c>
      <c r="J24" s="64" t="s">
        <v>89</v>
      </c>
      <c r="K24" s="82" t="s">
        <v>670</v>
      </c>
      <c r="L24" s="127">
        <v>8000000</v>
      </c>
      <c r="M24" s="128">
        <f t="shared" si="0"/>
        <v>6800000</v>
      </c>
      <c r="N24" s="62">
        <v>2026</v>
      </c>
      <c r="O24" s="62">
        <v>2028</v>
      </c>
      <c r="P24" s="97"/>
      <c r="Q24" s="64"/>
      <c r="R24" s="64"/>
      <c r="S24" s="64"/>
      <c r="T24" s="97"/>
      <c r="U24" s="97"/>
      <c r="V24" s="97"/>
      <c r="W24" s="64"/>
      <c r="X24" s="97"/>
      <c r="Y24" s="62" t="s">
        <v>458</v>
      </c>
      <c r="Z24" s="64" t="s">
        <v>117</v>
      </c>
      <c r="AA24" s="56"/>
    </row>
    <row r="25" spans="1:27" ht="70.5" customHeight="1" x14ac:dyDescent="0.25">
      <c r="A25" s="137">
        <v>2</v>
      </c>
      <c r="B25" s="138" t="s">
        <v>58</v>
      </c>
      <c r="C25" s="139" t="s">
        <v>82</v>
      </c>
      <c r="D25" s="140">
        <v>47326409</v>
      </c>
      <c r="E25" s="146">
        <v>600083781</v>
      </c>
      <c r="F25" s="140">
        <v>600083781</v>
      </c>
      <c r="G25" s="100" t="s">
        <v>280</v>
      </c>
      <c r="H25" s="97" t="s">
        <v>88</v>
      </c>
      <c r="I25" s="97" t="s">
        <v>89</v>
      </c>
      <c r="J25" s="97" t="s">
        <v>89</v>
      </c>
      <c r="K25" s="21" t="s">
        <v>281</v>
      </c>
      <c r="L25" s="26" t="s">
        <v>387</v>
      </c>
      <c r="M25" s="27">
        <f>6600000*0.85</f>
        <v>5610000</v>
      </c>
      <c r="N25" s="17" t="s">
        <v>388</v>
      </c>
      <c r="O25" s="17" t="s">
        <v>389</v>
      </c>
      <c r="P25" s="97" t="s">
        <v>90</v>
      </c>
      <c r="Q25" s="97"/>
      <c r="R25" s="97"/>
      <c r="S25" s="97" t="s">
        <v>90</v>
      </c>
      <c r="T25" s="97"/>
      <c r="U25" s="97"/>
      <c r="V25" s="17" t="s">
        <v>286</v>
      </c>
      <c r="W25" s="97"/>
      <c r="X25" s="97"/>
      <c r="Y25" s="100" t="s">
        <v>390</v>
      </c>
      <c r="Z25" s="100" t="s">
        <v>377</v>
      </c>
    </row>
    <row r="26" spans="1:27" ht="57.75" customHeight="1" x14ac:dyDescent="0.25">
      <c r="A26" s="137"/>
      <c r="B26" s="138"/>
      <c r="C26" s="139"/>
      <c r="D26" s="140"/>
      <c r="E26" s="146"/>
      <c r="F26" s="140"/>
      <c r="G26" s="100" t="s">
        <v>99</v>
      </c>
      <c r="H26" s="97" t="s">
        <v>88</v>
      </c>
      <c r="I26" s="97" t="s">
        <v>89</v>
      </c>
      <c r="J26" s="97" t="s">
        <v>89</v>
      </c>
      <c r="K26" s="21" t="s">
        <v>100</v>
      </c>
      <c r="L26" s="26" t="s">
        <v>391</v>
      </c>
      <c r="M26" s="27">
        <f>6000000*0.85</f>
        <v>5100000</v>
      </c>
      <c r="N26" s="17" t="s">
        <v>388</v>
      </c>
      <c r="O26" s="17" t="s">
        <v>389</v>
      </c>
      <c r="P26" s="97"/>
      <c r="Q26" s="97"/>
      <c r="R26" s="97" t="s">
        <v>90</v>
      </c>
      <c r="S26" s="97" t="s">
        <v>90</v>
      </c>
      <c r="T26" s="97"/>
      <c r="U26" s="97"/>
      <c r="V26" s="17" t="s">
        <v>286</v>
      </c>
      <c r="W26" s="97"/>
      <c r="X26" s="97"/>
      <c r="Y26" s="100" t="s">
        <v>390</v>
      </c>
      <c r="Z26" s="100" t="s">
        <v>377</v>
      </c>
    </row>
    <row r="27" spans="1:27" ht="35.25" customHeight="1" x14ac:dyDescent="0.25">
      <c r="A27" s="137"/>
      <c r="B27" s="138"/>
      <c r="C27" s="139"/>
      <c r="D27" s="140"/>
      <c r="E27" s="146"/>
      <c r="F27" s="140"/>
      <c r="G27" s="100" t="s">
        <v>101</v>
      </c>
      <c r="H27" s="97" t="s">
        <v>88</v>
      </c>
      <c r="I27" s="97" t="s">
        <v>89</v>
      </c>
      <c r="J27" s="97" t="s">
        <v>89</v>
      </c>
      <c r="K27" s="21" t="s">
        <v>102</v>
      </c>
      <c r="L27" s="44" t="s">
        <v>392</v>
      </c>
      <c r="M27" s="27">
        <f>1440000*0.85</f>
        <v>1224000</v>
      </c>
      <c r="N27" s="17" t="s">
        <v>388</v>
      </c>
      <c r="O27" s="17" t="s">
        <v>389</v>
      </c>
      <c r="P27" s="97"/>
      <c r="Q27" s="97"/>
      <c r="R27" s="97"/>
      <c r="S27" s="97"/>
      <c r="T27" s="97"/>
      <c r="U27" s="97"/>
      <c r="V27" s="17" t="s">
        <v>393</v>
      </c>
      <c r="W27" s="97"/>
      <c r="X27" s="97"/>
      <c r="Y27" s="100" t="s">
        <v>390</v>
      </c>
      <c r="Z27" s="62" t="s">
        <v>648</v>
      </c>
    </row>
    <row r="28" spans="1:27" ht="94.5" customHeight="1" x14ac:dyDescent="0.25">
      <c r="A28" s="137"/>
      <c r="B28" s="138"/>
      <c r="C28" s="139"/>
      <c r="D28" s="140"/>
      <c r="E28" s="146"/>
      <c r="F28" s="140"/>
      <c r="G28" s="100" t="s">
        <v>103</v>
      </c>
      <c r="H28" s="97" t="s">
        <v>88</v>
      </c>
      <c r="I28" s="97" t="s">
        <v>89</v>
      </c>
      <c r="J28" s="97" t="s">
        <v>89</v>
      </c>
      <c r="K28" s="20" t="s">
        <v>394</v>
      </c>
      <c r="L28" s="26" t="s">
        <v>395</v>
      </c>
      <c r="M28" s="27">
        <f>3600000*0.85</f>
        <v>3060000</v>
      </c>
      <c r="N28" s="17" t="s">
        <v>388</v>
      </c>
      <c r="O28" s="17" t="s">
        <v>389</v>
      </c>
      <c r="P28" s="97"/>
      <c r="Q28" s="97"/>
      <c r="R28" s="97" t="s">
        <v>90</v>
      </c>
      <c r="S28" s="97"/>
      <c r="T28" s="97"/>
      <c r="U28" s="97"/>
      <c r="V28" s="17" t="s">
        <v>286</v>
      </c>
      <c r="W28" s="97"/>
      <c r="X28" s="97"/>
      <c r="Y28" s="100" t="s">
        <v>390</v>
      </c>
      <c r="Z28" s="62" t="s">
        <v>648</v>
      </c>
    </row>
    <row r="29" spans="1:27" ht="45.75" customHeight="1" x14ac:dyDescent="0.25">
      <c r="A29" s="137"/>
      <c r="B29" s="138"/>
      <c r="C29" s="139"/>
      <c r="D29" s="140"/>
      <c r="E29" s="146"/>
      <c r="F29" s="140"/>
      <c r="G29" s="100" t="s">
        <v>104</v>
      </c>
      <c r="H29" s="97" t="s">
        <v>88</v>
      </c>
      <c r="I29" s="97" t="s">
        <v>89</v>
      </c>
      <c r="J29" s="97" t="s">
        <v>89</v>
      </c>
      <c r="K29" s="20" t="s">
        <v>105</v>
      </c>
      <c r="L29" s="45" t="s">
        <v>396</v>
      </c>
      <c r="M29" s="27">
        <f>8400000*0.85</f>
        <v>7140000</v>
      </c>
      <c r="N29" s="17" t="s">
        <v>388</v>
      </c>
      <c r="O29" s="17" t="s">
        <v>389</v>
      </c>
      <c r="P29" s="97"/>
      <c r="Q29" s="97"/>
      <c r="R29" s="97"/>
      <c r="S29" s="16" t="s">
        <v>90</v>
      </c>
      <c r="T29" s="97"/>
      <c r="U29" s="97"/>
      <c r="V29" s="17" t="s">
        <v>286</v>
      </c>
      <c r="W29" s="97"/>
      <c r="X29" s="97" t="s">
        <v>90</v>
      </c>
      <c r="Y29" s="100" t="s">
        <v>390</v>
      </c>
      <c r="Z29" s="62" t="s">
        <v>648</v>
      </c>
    </row>
    <row r="30" spans="1:27" ht="73.5" customHeight="1" x14ac:dyDescent="0.25">
      <c r="A30" s="137"/>
      <c r="B30" s="138"/>
      <c r="C30" s="139"/>
      <c r="D30" s="140"/>
      <c r="E30" s="146"/>
      <c r="F30" s="140"/>
      <c r="G30" s="17" t="s">
        <v>339</v>
      </c>
      <c r="H30" s="97" t="s">
        <v>88</v>
      </c>
      <c r="I30" s="97" t="s">
        <v>89</v>
      </c>
      <c r="J30" s="97" t="s">
        <v>89</v>
      </c>
      <c r="K30" s="20" t="s">
        <v>282</v>
      </c>
      <c r="L30" s="26" t="s">
        <v>397</v>
      </c>
      <c r="M30" s="27">
        <f>6000000*0.85</f>
        <v>5100000</v>
      </c>
      <c r="N30" s="17" t="s">
        <v>388</v>
      </c>
      <c r="O30" s="17" t="s">
        <v>389</v>
      </c>
      <c r="P30" s="97"/>
      <c r="Q30" s="97"/>
      <c r="R30" s="97"/>
      <c r="S30" s="97" t="s">
        <v>90</v>
      </c>
      <c r="T30" s="97"/>
      <c r="U30" s="97"/>
      <c r="V30" s="17" t="s">
        <v>286</v>
      </c>
      <c r="W30" s="97"/>
      <c r="X30" s="97"/>
      <c r="Y30" s="100" t="s">
        <v>390</v>
      </c>
      <c r="Z30" s="100" t="s">
        <v>377</v>
      </c>
    </row>
    <row r="31" spans="1:27" ht="76.5" x14ac:dyDescent="0.25">
      <c r="A31" s="137"/>
      <c r="B31" s="138"/>
      <c r="C31" s="139"/>
      <c r="D31" s="140"/>
      <c r="E31" s="146"/>
      <c r="F31" s="140"/>
      <c r="G31" s="100" t="s">
        <v>340</v>
      </c>
      <c r="H31" s="97" t="s">
        <v>88</v>
      </c>
      <c r="I31" s="97" t="s">
        <v>89</v>
      </c>
      <c r="J31" s="97" t="s">
        <v>89</v>
      </c>
      <c r="K31" s="20" t="s">
        <v>398</v>
      </c>
      <c r="L31" s="26" t="s">
        <v>399</v>
      </c>
      <c r="M31" s="27">
        <f>6000000*0.85</f>
        <v>5100000</v>
      </c>
      <c r="N31" s="17" t="s">
        <v>388</v>
      </c>
      <c r="O31" s="17" t="s">
        <v>389</v>
      </c>
      <c r="P31" s="97"/>
      <c r="Q31" s="97" t="s">
        <v>90</v>
      </c>
      <c r="R31" s="97" t="s">
        <v>90</v>
      </c>
      <c r="S31" s="97"/>
      <c r="T31" s="97"/>
      <c r="U31" s="97"/>
      <c r="V31" s="17" t="s">
        <v>316</v>
      </c>
      <c r="W31" s="97"/>
      <c r="X31" s="97"/>
      <c r="Y31" s="17" t="s">
        <v>400</v>
      </c>
      <c r="Z31" s="62" t="s">
        <v>648</v>
      </c>
    </row>
    <row r="32" spans="1:27" ht="36.6" customHeight="1" x14ac:dyDescent="0.25">
      <c r="A32" s="137"/>
      <c r="B32" s="138"/>
      <c r="C32" s="139"/>
      <c r="D32" s="140"/>
      <c r="E32" s="146"/>
      <c r="F32" s="140"/>
      <c r="G32" s="100" t="s">
        <v>223</v>
      </c>
      <c r="H32" s="97" t="s">
        <v>88</v>
      </c>
      <c r="I32" s="97" t="s">
        <v>89</v>
      </c>
      <c r="J32" s="97" t="s">
        <v>89</v>
      </c>
      <c r="K32" s="20" t="s">
        <v>255</v>
      </c>
      <c r="L32" s="40" t="s">
        <v>401</v>
      </c>
      <c r="M32" s="27">
        <f>16200000*0.85</f>
        <v>13770000</v>
      </c>
      <c r="N32" s="97">
        <v>2021</v>
      </c>
      <c r="O32" s="97">
        <v>2027</v>
      </c>
      <c r="P32" s="97"/>
      <c r="Q32" s="97"/>
      <c r="R32" s="97"/>
      <c r="S32" s="97"/>
      <c r="T32" s="97"/>
      <c r="U32" s="97"/>
      <c r="V32" s="97" t="s">
        <v>90</v>
      </c>
      <c r="W32" s="97" t="s">
        <v>90</v>
      </c>
      <c r="X32" s="97"/>
      <c r="Y32" s="100" t="s">
        <v>402</v>
      </c>
      <c r="Z32" s="62" t="s">
        <v>648</v>
      </c>
    </row>
    <row r="33" spans="1:27" ht="38.25" x14ac:dyDescent="0.25">
      <c r="A33" s="137"/>
      <c r="B33" s="138"/>
      <c r="C33" s="139"/>
      <c r="D33" s="140"/>
      <c r="E33" s="146"/>
      <c r="F33" s="140"/>
      <c r="G33" s="100" t="s">
        <v>256</v>
      </c>
      <c r="H33" s="97" t="s">
        <v>88</v>
      </c>
      <c r="I33" s="97" t="s">
        <v>89</v>
      </c>
      <c r="J33" s="97" t="s">
        <v>89</v>
      </c>
      <c r="K33" s="20" t="s">
        <v>257</v>
      </c>
      <c r="L33" s="46" t="s">
        <v>403</v>
      </c>
      <c r="M33" s="27">
        <f>7800000*0.85</f>
        <v>6630000</v>
      </c>
      <c r="N33" s="97">
        <v>2021</v>
      </c>
      <c r="O33" s="97">
        <v>2027</v>
      </c>
      <c r="P33" s="97"/>
      <c r="Q33" s="97" t="s">
        <v>90</v>
      </c>
      <c r="R33" s="97"/>
      <c r="S33" s="97"/>
      <c r="T33" s="97"/>
      <c r="U33" s="97"/>
      <c r="V33" s="97"/>
      <c r="W33" s="97"/>
      <c r="X33" s="97"/>
      <c r="Y33" s="100" t="s">
        <v>404</v>
      </c>
      <c r="Z33" s="100" t="s">
        <v>377</v>
      </c>
    </row>
    <row r="34" spans="1:27" ht="38.25" x14ac:dyDescent="0.25">
      <c r="A34" s="137"/>
      <c r="B34" s="138"/>
      <c r="C34" s="139"/>
      <c r="D34" s="140"/>
      <c r="E34" s="146"/>
      <c r="F34" s="140"/>
      <c r="G34" s="100" t="s">
        <v>258</v>
      </c>
      <c r="H34" s="97" t="s">
        <v>88</v>
      </c>
      <c r="I34" s="97" t="s">
        <v>89</v>
      </c>
      <c r="J34" s="97" t="s">
        <v>89</v>
      </c>
      <c r="K34" s="20" t="s">
        <v>259</v>
      </c>
      <c r="L34" s="37" t="s">
        <v>405</v>
      </c>
      <c r="M34" s="27">
        <f>3600000*0.85</f>
        <v>3060000</v>
      </c>
      <c r="N34" s="97">
        <v>2021</v>
      </c>
      <c r="O34" s="97">
        <v>2027</v>
      </c>
      <c r="P34" s="97" t="s">
        <v>90</v>
      </c>
      <c r="Q34" s="97" t="s">
        <v>90</v>
      </c>
      <c r="R34" s="97" t="s">
        <v>90</v>
      </c>
      <c r="S34" s="97" t="s">
        <v>90</v>
      </c>
      <c r="T34" s="97"/>
      <c r="U34" s="97"/>
      <c r="V34" s="97" t="s">
        <v>90</v>
      </c>
      <c r="W34" s="97"/>
      <c r="X34" s="97"/>
      <c r="Y34" s="100" t="s">
        <v>406</v>
      </c>
      <c r="Z34" s="100" t="s">
        <v>377</v>
      </c>
    </row>
    <row r="35" spans="1:27" ht="63.75" x14ac:dyDescent="0.25">
      <c r="A35" s="137"/>
      <c r="B35" s="138"/>
      <c r="C35" s="139"/>
      <c r="D35" s="140"/>
      <c r="E35" s="146"/>
      <c r="F35" s="140"/>
      <c r="G35" s="100" t="s">
        <v>277</v>
      </c>
      <c r="H35" s="97" t="s">
        <v>229</v>
      </c>
      <c r="I35" s="97" t="s">
        <v>89</v>
      </c>
      <c r="J35" s="97" t="s">
        <v>89</v>
      </c>
      <c r="K35" s="20" t="s">
        <v>308</v>
      </c>
      <c r="L35" s="37" t="s">
        <v>407</v>
      </c>
      <c r="M35" s="27">
        <f>6240000*0.85</f>
        <v>5304000</v>
      </c>
      <c r="N35" s="97">
        <v>2022</v>
      </c>
      <c r="O35" s="97">
        <v>2027</v>
      </c>
      <c r="P35" s="97" t="s">
        <v>90</v>
      </c>
      <c r="Q35" s="97"/>
      <c r="R35" s="97"/>
      <c r="S35" s="97" t="s">
        <v>90</v>
      </c>
      <c r="T35" s="97"/>
      <c r="U35" s="97"/>
      <c r="V35" s="16" t="s">
        <v>107</v>
      </c>
      <c r="W35" s="97"/>
      <c r="X35" s="97"/>
      <c r="Y35" s="100" t="s">
        <v>408</v>
      </c>
      <c r="Z35" s="100" t="s">
        <v>377</v>
      </c>
    </row>
    <row r="36" spans="1:27" ht="39.75" customHeight="1" x14ac:dyDescent="0.25">
      <c r="A36" s="137"/>
      <c r="B36" s="138"/>
      <c r="C36" s="139"/>
      <c r="D36" s="140"/>
      <c r="E36" s="146"/>
      <c r="F36" s="140"/>
      <c r="G36" s="100" t="s">
        <v>459</v>
      </c>
      <c r="H36" s="97" t="s">
        <v>229</v>
      </c>
      <c r="I36" s="97" t="s">
        <v>89</v>
      </c>
      <c r="J36" s="97" t="s">
        <v>89</v>
      </c>
      <c r="K36" s="20" t="s">
        <v>463</v>
      </c>
      <c r="L36" s="129">
        <v>2000000</v>
      </c>
      <c r="M36" s="128">
        <f>L36*0.85</f>
        <v>1700000</v>
      </c>
      <c r="N36" s="62" t="s">
        <v>657</v>
      </c>
      <c r="O36" s="62" t="s">
        <v>658</v>
      </c>
      <c r="P36" s="97"/>
      <c r="Q36" s="97"/>
      <c r="R36" s="97"/>
      <c r="S36" s="97"/>
      <c r="T36" s="97"/>
      <c r="U36" s="97"/>
      <c r="V36" s="97" t="s">
        <v>90</v>
      </c>
      <c r="W36" s="97"/>
      <c r="X36" s="97"/>
      <c r="Y36" s="100" t="s">
        <v>659</v>
      </c>
      <c r="Z36" s="97" t="s">
        <v>117</v>
      </c>
    </row>
    <row r="37" spans="1:27" ht="39.75" customHeight="1" x14ac:dyDescent="0.25">
      <c r="A37" s="137"/>
      <c r="B37" s="138"/>
      <c r="C37" s="139"/>
      <c r="D37" s="140"/>
      <c r="E37" s="146"/>
      <c r="F37" s="140"/>
      <c r="G37" s="100" t="s">
        <v>660</v>
      </c>
      <c r="H37" s="97" t="s">
        <v>229</v>
      </c>
      <c r="I37" s="97" t="s">
        <v>89</v>
      </c>
      <c r="J37" s="97" t="s">
        <v>89</v>
      </c>
      <c r="K37" s="20" t="s">
        <v>464</v>
      </c>
      <c r="L37" s="129">
        <v>12000000</v>
      </c>
      <c r="M37" s="128">
        <f t="shared" ref="M37:M46" si="1">L37*0.85</f>
        <v>10200000</v>
      </c>
      <c r="N37" s="62" t="s">
        <v>657</v>
      </c>
      <c r="O37" s="62" t="s">
        <v>658</v>
      </c>
      <c r="P37" s="97" t="s">
        <v>90</v>
      </c>
      <c r="Q37" s="97"/>
      <c r="R37" s="97"/>
      <c r="S37" s="97"/>
      <c r="T37" s="97"/>
      <c r="U37" s="97"/>
      <c r="V37" s="97"/>
      <c r="W37" s="97"/>
      <c r="X37" s="97"/>
      <c r="Y37" s="100" t="s">
        <v>659</v>
      </c>
      <c r="Z37" s="97" t="s">
        <v>117</v>
      </c>
    </row>
    <row r="38" spans="1:27" ht="130.5" customHeight="1" x14ac:dyDescent="0.25">
      <c r="A38" s="137"/>
      <c r="B38" s="138"/>
      <c r="C38" s="139"/>
      <c r="D38" s="140"/>
      <c r="E38" s="146"/>
      <c r="F38" s="140"/>
      <c r="G38" s="62" t="s">
        <v>624</v>
      </c>
      <c r="H38" s="64" t="s">
        <v>229</v>
      </c>
      <c r="I38" s="64" t="s">
        <v>89</v>
      </c>
      <c r="J38" s="64" t="s">
        <v>89</v>
      </c>
      <c r="K38" s="79" t="s">
        <v>625</v>
      </c>
      <c r="L38" s="129">
        <v>10000000</v>
      </c>
      <c r="M38" s="128">
        <f t="shared" si="1"/>
        <v>8500000</v>
      </c>
      <c r="N38" s="64">
        <v>2025</v>
      </c>
      <c r="O38" s="64">
        <v>2026</v>
      </c>
      <c r="P38" s="64"/>
      <c r="Q38" s="64"/>
      <c r="R38" s="64"/>
      <c r="S38" s="64" t="s">
        <v>90</v>
      </c>
      <c r="T38" s="64"/>
      <c r="U38" s="64"/>
      <c r="V38" s="64"/>
      <c r="W38" s="64"/>
      <c r="X38" s="64"/>
      <c r="Y38" s="62" t="s">
        <v>213</v>
      </c>
      <c r="Z38" s="64" t="s">
        <v>117</v>
      </c>
    </row>
    <row r="39" spans="1:27" ht="130.5" customHeight="1" x14ac:dyDescent="0.25">
      <c r="A39" s="137"/>
      <c r="B39" s="138"/>
      <c r="C39" s="139"/>
      <c r="D39" s="140"/>
      <c r="E39" s="146"/>
      <c r="F39" s="140"/>
      <c r="G39" s="62" t="s">
        <v>672</v>
      </c>
      <c r="H39" s="64" t="s">
        <v>88</v>
      </c>
      <c r="I39" s="64" t="s">
        <v>89</v>
      </c>
      <c r="J39" s="64" t="s">
        <v>89</v>
      </c>
      <c r="K39" s="79" t="s">
        <v>673</v>
      </c>
      <c r="L39" s="129">
        <v>12000000</v>
      </c>
      <c r="M39" s="128">
        <f t="shared" si="1"/>
        <v>10200000</v>
      </c>
      <c r="N39" s="64">
        <v>2025</v>
      </c>
      <c r="O39" s="64">
        <v>2026</v>
      </c>
      <c r="P39" s="64"/>
      <c r="Q39" s="64"/>
      <c r="R39" s="64"/>
      <c r="S39" s="64"/>
      <c r="T39" s="64"/>
      <c r="U39" s="64"/>
      <c r="V39" s="64"/>
      <c r="W39" s="64"/>
      <c r="X39" s="64"/>
      <c r="Y39" s="62" t="s">
        <v>213</v>
      </c>
      <c r="Z39" s="64" t="s">
        <v>117</v>
      </c>
    </row>
    <row r="40" spans="1:27" ht="195" customHeight="1" x14ac:dyDescent="0.25">
      <c r="A40" s="137"/>
      <c r="B40" s="138"/>
      <c r="C40" s="139"/>
      <c r="D40" s="140"/>
      <c r="E40" s="146"/>
      <c r="F40" s="140"/>
      <c r="G40" s="62" t="s">
        <v>465</v>
      </c>
      <c r="H40" s="64" t="s">
        <v>88</v>
      </c>
      <c r="I40" s="64" t="s">
        <v>89</v>
      </c>
      <c r="J40" s="64" t="s">
        <v>89</v>
      </c>
      <c r="K40" s="79" t="s">
        <v>626</v>
      </c>
      <c r="L40" s="129">
        <v>6000000</v>
      </c>
      <c r="M40" s="128">
        <f t="shared" si="1"/>
        <v>5100000</v>
      </c>
      <c r="N40" s="64">
        <v>2027</v>
      </c>
      <c r="O40" s="64">
        <v>2028</v>
      </c>
      <c r="P40" s="64"/>
      <c r="Q40" s="64" t="s">
        <v>90</v>
      </c>
      <c r="R40" s="64"/>
      <c r="S40" s="64"/>
      <c r="T40" s="64"/>
      <c r="U40" s="64"/>
      <c r="V40" s="64"/>
      <c r="W40" s="64"/>
      <c r="X40" s="64"/>
      <c r="Y40" s="62" t="s">
        <v>458</v>
      </c>
      <c r="Z40" s="64" t="s">
        <v>117</v>
      </c>
    </row>
    <row r="41" spans="1:27" ht="185.25" customHeight="1" x14ac:dyDescent="0.25">
      <c r="A41" s="137"/>
      <c r="B41" s="138"/>
      <c r="C41" s="139"/>
      <c r="D41" s="140"/>
      <c r="E41" s="146"/>
      <c r="F41" s="140"/>
      <c r="G41" s="62" t="s">
        <v>627</v>
      </c>
      <c r="H41" s="64" t="s">
        <v>88</v>
      </c>
      <c r="I41" s="64" t="s">
        <v>89</v>
      </c>
      <c r="J41" s="64" t="s">
        <v>89</v>
      </c>
      <c r="K41" s="79" t="s">
        <v>628</v>
      </c>
      <c r="L41" s="129">
        <v>6000000</v>
      </c>
      <c r="M41" s="128">
        <f t="shared" si="1"/>
        <v>5100000</v>
      </c>
      <c r="N41" s="64">
        <v>2027</v>
      </c>
      <c r="O41" s="64">
        <v>2028</v>
      </c>
      <c r="P41" s="64"/>
      <c r="Q41" s="64" t="s">
        <v>90</v>
      </c>
      <c r="R41" s="64"/>
      <c r="S41" s="64"/>
      <c r="T41" s="64"/>
      <c r="U41" s="64"/>
      <c r="V41" s="64"/>
      <c r="W41" s="64"/>
      <c r="X41" s="64"/>
      <c r="Y41" s="62" t="s">
        <v>458</v>
      </c>
      <c r="Z41" s="64" t="s">
        <v>117</v>
      </c>
    </row>
    <row r="42" spans="1:27" ht="120.75" customHeight="1" x14ac:dyDescent="0.25">
      <c r="A42" s="137"/>
      <c r="B42" s="138"/>
      <c r="C42" s="139"/>
      <c r="D42" s="140"/>
      <c r="E42" s="146"/>
      <c r="F42" s="140"/>
      <c r="G42" s="62" t="s">
        <v>629</v>
      </c>
      <c r="H42" s="64" t="s">
        <v>88</v>
      </c>
      <c r="I42" s="64" t="s">
        <v>89</v>
      </c>
      <c r="J42" s="64" t="s">
        <v>89</v>
      </c>
      <c r="K42" s="79" t="s">
        <v>671</v>
      </c>
      <c r="L42" s="129">
        <v>4000000</v>
      </c>
      <c r="M42" s="128">
        <f t="shared" si="1"/>
        <v>3400000</v>
      </c>
      <c r="N42" s="64">
        <v>2027</v>
      </c>
      <c r="O42" s="64">
        <v>2028</v>
      </c>
      <c r="P42" s="64"/>
      <c r="Q42" s="64"/>
      <c r="R42" s="64"/>
      <c r="S42" s="64"/>
      <c r="T42" s="64"/>
      <c r="U42" s="64"/>
      <c r="V42" s="64"/>
      <c r="W42" s="64"/>
      <c r="X42" s="64"/>
      <c r="Y42" s="62" t="s">
        <v>458</v>
      </c>
      <c r="Z42" s="64" t="s">
        <v>117</v>
      </c>
    </row>
    <row r="43" spans="1:27" ht="54.75" customHeight="1" x14ac:dyDescent="0.25">
      <c r="A43" s="137"/>
      <c r="B43" s="138"/>
      <c r="C43" s="139"/>
      <c r="D43" s="140"/>
      <c r="E43" s="146"/>
      <c r="F43" s="140"/>
      <c r="G43" s="62" t="s">
        <v>630</v>
      </c>
      <c r="H43" s="64" t="s">
        <v>88</v>
      </c>
      <c r="I43" s="64" t="s">
        <v>89</v>
      </c>
      <c r="J43" s="64" t="s">
        <v>89</v>
      </c>
      <c r="K43" s="79" t="s">
        <v>631</v>
      </c>
      <c r="L43" s="129">
        <v>3000000</v>
      </c>
      <c r="M43" s="128">
        <f t="shared" si="1"/>
        <v>2550000</v>
      </c>
      <c r="N43" s="64">
        <v>2027</v>
      </c>
      <c r="O43" s="64">
        <v>2028</v>
      </c>
      <c r="P43" s="64"/>
      <c r="Q43" s="64"/>
      <c r="R43" s="64"/>
      <c r="S43" s="64"/>
      <c r="T43" s="64"/>
      <c r="U43" s="64"/>
      <c r="V43" s="64"/>
      <c r="W43" s="64"/>
      <c r="X43" s="64"/>
      <c r="Y43" s="62" t="s">
        <v>458</v>
      </c>
      <c r="Z43" s="64" t="s">
        <v>117</v>
      </c>
    </row>
    <row r="44" spans="1:27" ht="41.25" customHeight="1" x14ac:dyDescent="0.25">
      <c r="A44" s="137"/>
      <c r="B44" s="138"/>
      <c r="C44" s="139"/>
      <c r="D44" s="140"/>
      <c r="E44" s="146"/>
      <c r="F44" s="140"/>
      <c r="G44" s="62" t="s">
        <v>632</v>
      </c>
      <c r="H44" s="64" t="s">
        <v>88</v>
      </c>
      <c r="I44" s="64" t="s">
        <v>89</v>
      </c>
      <c r="J44" s="64" t="s">
        <v>89</v>
      </c>
      <c r="K44" s="79" t="s">
        <v>633</v>
      </c>
      <c r="L44" s="129">
        <v>2000000</v>
      </c>
      <c r="M44" s="128">
        <f t="shared" si="1"/>
        <v>1700000</v>
      </c>
      <c r="N44" s="64">
        <v>2027</v>
      </c>
      <c r="O44" s="64">
        <v>2028</v>
      </c>
      <c r="P44" s="64"/>
      <c r="Q44" s="64"/>
      <c r="R44" s="64"/>
      <c r="S44" s="64"/>
      <c r="T44" s="64"/>
      <c r="U44" s="64"/>
      <c r="V44" s="64"/>
      <c r="W44" s="64"/>
      <c r="X44" s="64"/>
      <c r="Y44" s="62" t="s">
        <v>458</v>
      </c>
      <c r="Z44" s="64" t="s">
        <v>117</v>
      </c>
    </row>
    <row r="45" spans="1:27" ht="70.5" customHeight="1" x14ac:dyDescent="0.25">
      <c r="A45" s="137"/>
      <c r="B45" s="138"/>
      <c r="C45" s="139"/>
      <c r="D45" s="140"/>
      <c r="E45" s="146"/>
      <c r="F45" s="140"/>
      <c r="G45" s="62" t="s">
        <v>634</v>
      </c>
      <c r="H45" s="64" t="s">
        <v>88</v>
      </c>
      <c r="I45" s="64" t="s">
        <v>89</v>
      </c>
      <c r="J45" s="64" t="s">
        <v>89</v>
      </c>
      <c r="K45" s="79" t="s">
        <v>635</v>
      </c>
      <c r="L45" s="129">
        <v>4000000</v>
      </c>
      <c r="M45" s="128">
        <f t="shared" si="1"/>
        <v>3400000</v>
      </c>
      <c r="N45" s="64">
        <v>2027</v>
      </c>
      <c r="O45" s="64">
        <v>2028</v>
      </c>
      <c r="P45" s="64"/>
      <c r="Q45" s="64"/>
      <c r="R45" s="64"/>
      <c r="S45" s="64"/>
      <c r="T45" s="64"/>
      <c r="U45" s="64"/>
      <c r="V45" s="64"/>
      <c r="W45" s="64"/>
      <c r="X45" s="64"/>
      <c r="Y45" s="62" t="s">
        <v>458</v>
      </c>
      <c r="Z45" s="64" t="s">
        <v>117</v>
      </c>
    </row>
    <row r="46" spans="1:27" ht="60" customHeight="1" x14ac:dyDescent="0.25">
      <c r="A46" s="137"/>
      <c r="B46" s="138"/>
      <c r="C46" s="139"/>
      <c r="D46" s="140"/>
      <c r="E46" s="146"/>
      <c r="F46" s="140"/>
      <c r="G46" s="62" t="s">
        <v>636</v>
      </c>
      <c r="H46" s="64" t="s">
        <v>88</v>
      </c>
      <c r="I46" s="64" t="s">
        <v>89</v>
      </c>
      <c r="J46" s="64" t="s">
        <v>89</v>
      </c>
      <c r="K46" s="79" t="s">
        <v>637</v>
      </c>
      <c r="L46" s="129">
        <v>5000000</v>
      </c>
      <c r="M46" s="128">
        <f t="shared" si="1"/>
        <v>4250000</v>
      </c>
      <c r="N46" s="64">
        <v>2027</v>
      </c>
      <c r="O46" s="64">
        <v>2028</v>
      </c>
      <c r="P46" s="64"/>
      <c r="Q46" s="64"/>
      <c r="R46" s="64"/>
      <c r="S46" s="64"/>
      <c r="T46" s="64"/>
      <c r="U46" s="64"/>
      <c r="V46" s="64"/>
      <c r="W46" s="64"/>
      <c r="X46" s="64"/>
      <c r="Y46" s="62" t="s">
        <v>458</v>
      </c>
      <c r="Z46" s="64" t="s">
        <v>117</v>
      </c>
    </row>
    <row r="47" spans="1:27" ht="225.75" customHeight="1" x14ac:dyDescent="0.25">
      <c r="A47" s="137">
        <v>3</v>
      </c>
      <c r="B47" s="138" t="s">
        <v>59</v>
      </c>
      <c r="C47" s="139" t="s">
        <v>82</v>
      </c>
      <c r="D47" s="140">
        <v>47325615</v>
      </c>
      <c r="E47" s="146">
        <v>600083811</v>
      </c>
      <c r="F47" s="140" t="s">
        <v>60</v>
      </c>
      <c r="G47" s="65" t="s">
        <v>265</v>
      </c>
      <c r="H47" s="70" t="s">
        <v>88</v>
      </c>
      <c r="I47" s="70" t="s">
        <v>89</v>
      </c>
      <c r="J47" s="70" t="s">
        <v>89</v>
      </c>
      <c r="K47" s="83" t="s">
        <v>441</v>
      </c>
      <c r="L47" s="74" t="s">
        <v>674</v>
      </c>
      <c r="M47" s="69">
        <f>20400000*0.85</f>
        <v>17340000</v>
      </c>
      <c r="N47" s="70">
        <v>2021</v>
      </c>
      <c r="O47" s="70">
        <v>2027</v>
      </c>
      <c r="P47" s="70"/>
      <c r="Q47" s="70" t="s">
        <v>90</v>
      </c>
      <c r="R47" s="70" t="s">
        <v>90</v>
      </c>
      <c r="S47" s="70" t="s">
        <v>90</v>
      </c>
      <c r="T47" s="70"/>
      <c r="U47" s="70"/>
      <c r="V47" s="65" t="s">
        <v>295</v>
      </c>
      <c r="W47" s="70"/>
      <c r="X47" s="70"/>
      <c r="Y47" s="65" t="s">
        <v>675</v>
      </c>
      <c r="Z47" s="70" t="s">
        <v>117</v>
      </c>
      <c r="AA47" s="56"/>
    </row>
    <row r="48" spans="1:27" ht="60.75" customHeight="1" x14ac:dyDescent="0.25">
      <c r="A48" s="137"/>
      <c r="B48" s="138"/>
      <c r="C48" s="139"/>
      <c r="D48" s="140"/>
      <c r="E48" s="146"/>
      <c r="F48" s="140"/>
      <c r="G48" s="100" t="s">
        <v>260</v>
      </c>
      <c r="H48" s="97" t="s">
        <v>88</v>
      </c>
      <c r="I48" s="97" t="s">
        <v>89</v>
      </c>
      <c r="J48" s="97" t="s">
        <v>89</v>
      </c>
      <c r="K48" s="21" t="s">
        <v>261</v>
      </c>
      <c r="L48" s="47" t="s">
        <v>409</v>
      </c>
      <c r="M48" s="27">
        <f>8400000*0.85</f>
        <v>7140000</v>
      </c>
      <c r="N48" s="97">
        <v>2021</v>
      </c>
      <c r="O48" s="97">
        <v>2027</v>
      </c>
      <c r="P48" s="97"/>
      <c r="Q48" s="97" t="s">
        <v>90</v>
      </c>
      <c r="R48" s="97"/>
      <c r="S48" s="97" t="s">
        <v>90</v>
      </c>
      <c r="T48" s="97"/>
      <c r="U48" s="97"/>
      <c r="V48" s="48" t="s">
        <v>295</v>
      </c>
      <c r="W48" s="97"/>
      <c r="X48" s="97"/>
      <c r="Y48" s="100" t="s">
        <v>410</v>
      </c>
      <c r="Z48" s="100" t="s">
        <v>377</v>
      </c>
    </row>
    <row r="49" spans="1:26" ht="134.25" customHeight="1" x14ac:dyDescent="0.25">
      <c r="A49" s="137"/>
      <c r="B49" s="138"/>
      <c r="C49" s="139"/>
      <c r="D49" s="140"/>
      <c r="E49" s="146"/>
      <c r="F49" s="140"/>
      <c r="G49" s="100" t="s">
        <v>262</v>
      </c>
      <c r="H49" s="97" t="s">
        <v>88</v>
      </c>
      <c r="I49" s="97" t="s">
        <v>89</v>
      </c>
      <c r="J49" s="97" t="s">
        <v>89</v>
      </c>
      <c r="K49" s="53" t="s">
        <v>263</v>
      </c>
      <c r="L49" s="40" t="s">
        <v>409</v>
      </c>
      <c r="M49" s="27">
        <f>8400000*0.85</f>
        <v>7140000</v>
      </c>
      <c r="N49" s="97">
        <v>2021</v>
      </c>
      <c r="O49" s="97">
        <v>2027</v>
      </c>
      <c r="P49" s="97"/>
      <c r="Q49" s="97" t="s">
        <v>90</v>
      </c>
      <c r="R49" s="97"/>
      <c r="S49" s="97" t="s">
        <v>90</v>
      </c>
      <c r="T49" s="97"/>
      <c r="U49" s="97"/>
      <c r="V49" s="16" t="s">
        <v>90</v>
      </c>
      <c r="W49" s="97"/>
      <c r="X49" s="97"/>
      <c r="Y49" s="100" t="s">
        <v>410</v>
      </c>
      <c r="Z49" s="100" t="s">
        <v>377</v>
      </c>
    </row>
    <row r="50" spans="1:26" ht="53.25" customHeight="1" x14ac:dyDescent="0.25">
      <c r="A50" s="137"/>
      <c r="B50" s="138"/>
      <c r="C50" s="139"/>
      <c r="D50" s="140"/>
      <c r="E50" s="146"/>
      <c r="F50" s="140"/>
      <c r="G50" s="100" t="s">
        <v>224</v>
      </c>
      <c r="H50" s="97" t="s">
        <v>88</v>
      </c>
      <c r="I50" s="97" t="s">
        <v>89</v>
      </c>
      <c r="J50" s="97" t="s">
        <v>89</v>
      </c>
      <c r="K50" s="21" t="s">
        <v>341</v>
      </c>
      <c r="L50" s="32" t="s">
        <v>411</v>
      </c>
      <c r="M50" s="27">
        <f>13200000*0.85</f>
        <v>11220000</v>
      </c>
      <c r="N50" s="97">
        <v>2021</v>
      </c>
      <c r="O50" s="97">
        <v>2027</v>
      </c>
      <c r="P50" s="97"/>
      <c r="Q50" s="97"/>
      <c r="R50" s="97"/>
      <c r="S50" s="97"/>
      <c r="T50" s="97"/>
      <c r="U50" s="97"/>
      <c r="V50" s="97" t="s">
        <v>90</v>
      </c>
      <c r="W50" s="97" t="s">
        <v>90</v>
      </c>
      <c r="X50" s="97"/>
      <c r="Y50" s="100" t="s">
        <v>410</v>
      </c>
      <c r="Z50" s="97" t="s">
        <v>117</v>
      </c>
    </row>
    <row r="51" spans="1:26" ht="38.25" x14ac:dyDescent="0.25">
      <c r="A51" s="137"/>
      <c r="B51" s="138"/>
      <c r="C51" s="139"/>
      <c r="D51" s="140"/>
      <c r="E51" s="146"/>
      <c r="F51" s="140"/>
      <c r="G51" s="100" t="s">
        <v>205</v>
      </c>
      <c r="H51" s="97" t="s">
        <v>88</v>
      </c>
      <c r="I51" s="97" t="s">
        <v>89</v>
      </c>
      <c r="J51" s="97" t="s">
        <v>89</v>
      </c>
      <c r="K51" s="21" t="s">
        <v>105</v>
      </c>
      <c r="L51" s="32">
        <v>2400000</v>
      </c>
      <c r="M51" s="27">
        <f>2400000*0.85</f>
        <v>2040000</v>
      </c>
      <c r="N51" s="97">
        <v>2022</v>
      </c>
      <c r="O51" s="97">
        <v>2027</v>
      </c>
      <c r="P51" s="97"/>
      <c r="Q51" s="97"/>
      <c r="R51" s="97"/>
      <c r="S51" s="97"/>
      <c r="T51" s="97"/>
      <c r="U51" s="97"/>
      <c r="V51" s="97"/>
      <c r="W51" s="97"/>
      <c r="X51" s="97" t="s">
        <v>90</v>
      </c>
      <c r="Y51" s="100" t="s">
        <v>410</v>
      </c>
      <c r="Z51" s="97" t="s">
        <v>117</v>
      </c>
    </row>
    <row r="52" spans="1:26" ht="99" customHeight="1" x14ac:dyDescent="0.25">
      <c r="A52" s="137"/>
      <c r="B52" s="138"/>
      <c r="C52" s="139"/>
      <c r="D52" s="140"/>
      <c r="E52" s="146"/>
      <c r="F52" s="140"/>
      <c r="G52" s="99" t="s">
        <v>244</v>
      </c>
      <c r="H52" s="97" t="s">
        <v>88</v>
      </c>
      <c r="I52" s="97" t="s">
        <v>89</v>
      </c>
      <c r="J52" s="97" t="s">
        <v>89</v>
      </c>
      <c r="K52" s="53" t="s">
        <v>264</v>
      </c>
      <c r="L52" s="37" t="s">
        <v>412</v>
      </c>
      <c r="M52" s="27">
        <f>2400000*0.85</f>
        <v>2040000</v>
      </c>
      <c r="N52" s="97">
        <v>2021</v>
      </c>
      <c r="O52" s="97">
        <v>2027</v>
      </c>
      <c r="P52" s="97"/>
      <c r="Q52" s="97"/>
      <c r="R52" s="97"/>
      <c r="S52" s="97"/>
      <c r="T52" s="97"/>
      <c r="U52" s="97" t="s">
        <v>90</v>
      </c>
      <c r="V52" s="97" t="s">
        <v>90</v>
      </c>
      <c r="W52" s="97" t="s">
        <v>90</v>
      </c>
      <c r="X52" s="97"/>
      <c r="Y52" s="100" t="s">
        <v>410</v>
      </c>
      <c r="Z52" s="97" t="s">
        <v>117</v>
      </c>
    </row>
    <row r="53" spans="1:26" ht="37.5" customHeight="1" x14ac:dyDescent="0.25">
      <c r="A53" s="137"/>
      <c r="B53" s="138"/>
      <c r="C53" s="139"/>
      <c r="D53" s="140"/>
      <c r="E53" s="146"/>
      <c r="F53" s="140"/>
      <c r="G53" s="99" t="s">
        <v>649</v>
      </c>
      <c r="H53" s="97" t="s">
        <v>88</v>
      </c>
      <c r="I53" s="97" t="s">
        <v>89</v>
      </c>
      <c r="J53" s="97" t="s">
        <v>89</v>
      </c>
      <c r="K53" s="53" t="s">
        <v>466</v>
      </c>
      <c r="L53" s="129">
        <v>6000000</v>
      </c>
      <c r="M53" s="128">
        <f t="shared" ref="M53:M58" si="2">L53*0.85</f>
        <v>5100000</v>
      </c>
      <c r="N53" s="62" t="s">
        <v>676</v>
      </c>
      <c r="O53" s="62" t="s">
        <v>656</v>
      </c>
      <c r="P53" s="97"/>
      <c r="Q53" s="97" t="s">
        <v>90</v>
      </c>
      <c r="R53" s="97"/>
      <c r="S53" s="97"/>
      <c r="T53" s="97"/>
      <c r="U53" s="97"/>
      <c r="V53" s="97"/>
      <c r="W53" s="97"/>
      <c r="X53" s="97"/>
      <c r="Y53" s="100" t="s">
        <v>458</v>
      </c>
      <c r="Z53" s="97" t="s">
        <v>117</v>
      </c>
    </row>
    <row r="54" spans="1:26" ht="36" customHeight="1" x14ac:dyDescent="0.25">
      <c r="A54" s="137"/>
      <c r="B54" s="138"/>
      <c r="C54" s="139"/>
      <c r="D54" s="140"/>
      <c r="E54" s="146"/>
      <c r="F54" s="140"/>
      <c r="G54" s="99" t="s">
        <v>650</v>
      </c>
      <c r="H54" s="97" t="s">
        <v>88</v>
      </c>
      <c r="I54" s="97" t="s">
        <v>89</v>
      </c>
      <c r="J54" s="97" t="s">
        <v>89</v>
      </c>
      <c r="K54" s="53" t="s">
        <v>467</v>
      </c>
      <c r="L54" s="129">
        <v>6000000</v>
      </c>
      <c r="M54" s="128">
        <f t="shared" si="2"/>
        <v>5100000</v>
      </c>
      <c r="N54" s="62" t="s">
        <v>676</v>
      </c>
      <c r="O54" s="62" t="s">
        <v>656</v>
      </c>
      <c r="P54" s="97"/>
      <c r="Q54" s="97"/>
      <c r="R54" s="97" t="s">
        <v>90</v>
      </c>
      <c r="S54" s="97"/>
      <c r="T54" s="97"/>
      <c r="U54" s="97"/>
      <c r="V54" s="97"/>
      <c r="W54" s="97"/>
      <c r="X54" s="97"/>
      <c r="Y54" s="100" t="s">
        <v>458</v>
      </c>
      <c r="Z54" s="97" t="s">
        <v>117</v>
      </c>
    </row>
    <row r="55" spans="1:26" ht="36" customHeight="1" x14ac:dyDescent="0.25">
      <c r="A55" s="137"/>
      <c r="B55" s="138"/>
      <c r="C55" s="139"/>
      <c r="D55" s="140"/>
      <c r="E55" s="146"/>
      <c r="F55" s="140"/>
      <c r="G55" s="99" t="s">
        <v>651</v>
      </c>
      <c r="H55" s="97" t="s">
        <v>88</v>
      </c>
      <c r="I55" s="97" t="s">
        <v>89</v>
      </c>
      <c r="J55" s="97" t="s">
        <v>89</v>
      </c>
      <c r="K55" s="53" t="s">
        <v>469</v>
      </c>
      <c r="L55" s="129">
        <v>6000000</v>
      </c>
      <c r="M55" s="128">
        <f t="shared" si="2"/>
        <v>5100000</v>
      </c>
      <c r="N55" s="62" t="s">
        <v>676</v>
      </c>
      <c r="O55" s="62" t="s">
        <v>656</v>
      </c>
      <c r="P55" s="97"/>
      <c r="Q55" s="97"/>
      <c r="R55" s="97"/>
      <c r="S55" s="97"/>
      <c r="T55" s="97"/>
      <c r="U55" s="97"/>
      <c r="V55" s="97" t="s">
        <v>90</v>
      </c>
      <c r="W55" s="97"/>
      <c r="X55" s="97"/>
      <c r="Y55" s="100" t="s">
        <v>458</v>
      </c>
      <c r="Z55" s="97" t="s">
        <v>117</v>
      </c>
    </row>
    <row r="56" spans="1:26" ht="36" customHeight="1" x14ac:dyDescent="0.25">
      <c r="A56" s="137"/>
      <c r="B56" s="138"/>
      <c r="C56" s="139"/>
      <c r="D56" s="140"/>
      <c r="E56" s="146"/>
      <c r="F56" s="140"/>
      <c r="G56" s="72" t="s">
        <v>616</v>
      </c>
      <c r="H56" s="64" t="s">
        <v>88</v>
      </c>
      <c r="I56" s="64" t="s">
        <v>89</v>
      </c>
      <c r="J56" s="64" t="s">
        <v>89</v>
      </c>
      <c r="K56" s="73" t="s">
        <v>617</v>
      </c>
      <c r="L56" s="129">
        <v>7000000</v>
      </c>
      <c r="M56" s="128">
        <f t="shared" si="2"/>
        <v>5950000</v>
      </c>
      <c r="N56" s="64">
        <v>2027</v>
      </c>
      <c r="O56" s="64">
        <v>2028</v>
      </c>
      <c r="P56" s="64"/>
      <c r="Q56" s="64" t="s">
        <v>90</v>
      </c>
      <c r="R56" s="64" t="s">
        <v>90</v>
      </c>
      <c r="S56" s="64"/>
      <c r="T56" s="64"/>
      <c r="U56" s="64"/>
      <c r="V56" s="64" t="s">
        <v>90</v>
      </c>
      <c r="W56" s="64"/>
      <c r="X56" s="64" t="s">
        <v>90</v>
      </c>
      <c r="Y56" s="62" t="s">
        <v>458</v>
      </c>
      <c r="Z56" s="64" t="s">
        <v>117</v>
      </c>
    </row>
    <row r="57" spans="1:26" ht="60.75" customHeight="1" x14ac:dyDescent="0.25">
      <c r="A57" s="137"/>
      <c r="B57" s="138"/>
      <c r="C57" s="139"/>
      <c r="D57" s="140"/>
      <c r="E57" s="146"/>
      <c r="F57" s="140"/>
      <c r="G57" s="72" t="s">
        <v>677</v>
      </c>
      <c r="H57" s="64" t="s">
        <v>88</v>
      </c>
      <c r="I57" s="64" t="s">
        <v>89</v>
      </c>
      <c r="J57" s="64" t="s">
        <v>89</v>
      </c>
      <c r="K57" s="73" t="s">
        <v>618</v>
      </c>
      <c r="L57" s="129">
        <v>4000000</v>
      </c>
      <c r="M57" s="128">
        <f t="shared" si="2"/>
        <v>3400000</v>
      </c>
      <c r="N57" s="64">
        <v>2027</v>
      </c>
      <c r="O57" s="64">
        <v>2028</v>
      </c>
      <c r="P57" s="64"/>
      <c r="Q57" s="64" t="s">
        <v>90</v>
      </c>
      <c r="R57" s="64" t="s">
        <v>90</v>
      </c>
      <c r="S57" s="64"/>
      <c r="T57" s="64"/>
      <c r="U57" s="64"/>
      <c r="V57" s="64" t="s">
        <v>90</v>
      </c>
      <c r="W57" s="64"/>
      <c r="X57" s="64" t="s">
        <v>90</v>
      </c>
      <c r="Y57" s="62" t="s">
        <v>458</v>
      </c>
      <c r="Z57" s="64" t="s">
        <v>117</v>
      </c>
    </row>
    <row r="58" spans="1:26" ht="39.75" customHeight="1" x14ac:dyDescent="0.25">
      <c r="A58" s="137"/>
      <c r="B58" s="138"/>
      <c r="C58" s="139"/>
      <c r="D58" s="140"/>
      <c r="E58" s="146"/>
      <c r="F58" s="140"/>
      <c r="G58" s="72" t="s">
        <v>619</v>
      </c>
      <c r="H58" s="64" t="s">
        <v>88</v>
      </c>
      <c r="I58" s="64" t="s">
        <v>89</v>
      </c>
      <c r="J58" s="64" t="s">
        <v>89</v>
      </c>
      <c r="K58" s="73" t="s">
        <v>620</v>
      </c>
      <c r="L58" s="129">
        <v>4000000</v>
      </c>
      <c r="M58" s="128">
        <f t="shared" si="2"/>
        <v>3400000</v>
      </c>
      <c r="N58" s="64">
        <v>2027</v>
      </c>
      <c r="O58" s="64">
        <v>2028</v>
      </c>
      <c r="P58" s="64"/>
      <c r="Q58" s="64" t="s">
        <v>90</v>
      </c>
      <c r="R58" s="64" t="s">
        <v>90</v>
      </c>
      <c r="S58" s="64"/>
      <c r="T58" s="64"/>
      <c r="U58" s="64"/>
      <c r="V58" s="64" t="s">
        <v>90</v>
      </c>
      <c r="W58" s="64"/>
      <c r="X58" s="64" t="s">
        <v>90</v>
      </c>
      <c r="Y58" s="62" t="s">
        <v>458</v>
      </c>
      <c r="Z58" s="64" t="s">
        <v>117</v>
      </c>
    </row>
    <row r="59" spans="1:26" ht="159.75" customHeight="1" x14ac:dyDescent="0.25">
      <c r="A59" s="137">
        <v>4</v>
      </c>
      <c r="B59" s="138" t="s">
        <v>61</v>
      </c>
      <c r="C59" s="139" t="s">
        <v>82</v>
      </c>
      <c r="D59" s="140">
        <v>49872265</v>
      </c>
      <c r="E59" s="146">
        <v>600083888</v>
      </c>
      <c r="F59" s="140">
        <v>600083888</v>
      </c>
      <c r="G59" s="100" t="s">
        <v>106</v>
      </c>
      <c r="H59" s="97" t="s">
        <v>88</v>
      </c>
      <c r="I59" s="97" t="s">
        <v>89</v>
      </c>
      <c r="J59" s="97" t="s">
        <v>89</v>
      </c>
      <c r="K59" s="52" t="s">
        <v>442</v>
      </c>
      <c r="L59" s="46">
        <v>2500000</v>
      </c>
      <c r="M59" s="27">
        <f t="shared" ref="M59:M64" si="3">L59*0.85</f>
        <v>2125000</v>
      </c>
      <c r="N59" s="97">
        <v>2021</v>
      </c>
      <c r="O59" s="97">
        <v>2025</v>
      </c>
      <c r="P59" s="97"/>
      <c r="Q59" s="97" t="s">
        <v>107</v>
      </c>
      <c r="R59" s="97"/>
      <c r="S59" s="97" t="s">
        <v>107</v>
      </c>
      <c r="T59" s="97"/>
      <c r="U59" s="97"/>
      <c r="V59" s="97"/>
      <c r="W59" s="97"/>
      <c r="X59" s="97"/>
      <c r="Y59" s="97" t="s">
        <v>118</v>
      </c>
      <c r="Z59" s="97" t="s">
        <v>117</v>
      </c>
    </row>
    <row r="60" spans="1:26" ht="119.25" customHeight="1" x14ac:dyDescent="0.25">
      <c r="A60" s="137"/>
      <c r="B60" s="138"/>
      <c r="C60" s="139"/>
      <c r="D60" s="140"/>
      <c r="E60" s="146"/>
      <c r="F60" s="140"/>
      <c r="G60" s="100" t="s">
        <v>108</v>
      </c>
      <c r="H60" s="97" t="s">
        <v>88</v>
      </c>
      <c r="I60" s="97" t="s">
        <v>89</v>
      </c>
      <c r="J60" s="97" t="s">
        <v>89</v>
      </c>
      <c r="K60" s="52" t="s">
        <v>443</v>
      </c>
      <c r="L60" s="46">
        <v>900000</v>
      </c>
      <c r="M60" s="27">
        <f t="shared" si="3"/>
        <v>765000</v>
      </c>
      <c r="N60" s="97">
        <v>2021</v>
      </c>
      <c r="O60" s="97">
        <v>2025</v>
      </c>
      <c r="P60" s="97"/>
      <c r="Q60" s="97"/>
      <c r="R60" s="97" t="s">
        <v>107</v>
      </c>
      <c r="S60" s="97"/>
      <c r="T60" s="97"/>
      <c r="U60" s="97"/>
      <c r="V60" s="97"/>
      <c r="W60" s="97"/>
      <c r="X60" s="97"/>
      <c r="Y60" s="97" t="s">
        <v>118</v>
      </c>
      <c r="Z60" s="97" t="s">
        <v>117</v>
      </c>
    </row>
    <row r="61" spans="1:26" ht="109.5" customHeight="1" x14ac:dyDescent="0.25">
      <c r="A61" s="137"/>
      <c r="B61" s="138"/>
      <c r="C61" s="139"/>
      <c r="D61" s="140"/>
      <c r="E61" s="146"/>
      <c r="F61" s="140"/>
      <c r="G61" s="100" t="s">
        <v>109</v>
      </c>
      <c r="H61" s="97" t="s">
        <v>88</v>
      </c>
      <c r="I61" s="97" t="s">
        <v>89</v>
      </c>
      <c r="J61" s="97" t="s">
        <v>89</v>
      </c>
      <c r="K61" s="52" t="s">
        <v>110</v>
      </c>
      <c r="L61" s="46">
        <v>700000</v>
      </c>
      <c r="M61" s="27">
        <f t="shared" si="3"/>
        <v>595000</v>
      </c>
      <c r="N61" s="97">
        <v>2023</v>
      </c>
      <c r="O61" s="97">
        <v>2025</v>
      </c>
      <c r="P61" s="97"/>
      <c r="Q61" s="97"/>
      <c r="R61" s="97"/>
      <c r="S61" s="97" t="s">
        <v>107</v>
      </c>
      <c r="T61" s="97"/>
      <c r="U61" s="97"/>
      <c r="V61" s="97"/>
      <c r="W61" s="97"/>
      <c r="X61" s="97"/>
      <c r="Y61" s="97" t="s">
        <v>118</v>
      </c>
      <c r="Z61" s="97" t="s">
        <v>117</v>
      </c>
    </row>
    <row r="62" spans="1:26" ht="48" customHeight="1" x14ac:dyDescent="0.25">
      <c r="A62" s="137"/>
      <c r="B62" s="138"/>
      <c r="C62" s="139"/>
      <c r="D62" s="140"/>
      <c r="E62" s="146"/>
      <c r="F62" s="140"/>
      <c r="G62" s="100" t="s">
        <v>101</v>
      </c>
      <c r="H62" s="97" t="s">
        <v>88</v>
      </c>
      <c r="I62" s="97" t="s">
        <v>89</v>
      </c>
      <c r="J62" s="97" t="s">
        <v>89</v>
      </c>
      <c r="K62" s="20" t="s">
        <v>111</v>
      </c>
      <c r="L62" s="31">
        <v>600000</v>
      </c>
      <c r="M62" s="27">
        <f t="shared" si="3"/>
        <v>510000</v>
      </c>
      <c r="N62" s="97">
        <v>2023</v>
      </c>
      <c r="O62" s="97">
        <v>2025</v>
      </c>
      <c r="P62" s="97"/>
      <c r="Q62" s="97" t="s">
        <v>90</v>
      </c>
      <c r="R62" s="97" t="s">
        <v>90</v>
      </c>
      <c r="S62" s="97" t="s">
        <v>90</v>
      </c>
      <c r="T62" s="97"/>
      <c r="U62" s="97"/>
      <c r="V62" s="97" t="s">
        <v>90</v>
      </c>
      <c r="W62" s="97"/>
      <c r="X62" s="97"/>
      <c r="Y62" s="97" t="s">
        <v>118</v>
      </c>
      <c r="Z62" s="97" t="s">
        <v>117</v>
      </c>
    </row>
    <row r="63" spans="1:26" ht="78" customHeight="1" x14ac:dyDescent="0.25">
      <c r="A63" s="137"/>
      <c r="B63" s="138"/>
      <c r="C63" s="139"/>
      <c r="D63" s="140"/>
      <c r="E63" s="146"/>
      <c r="F63" s="140"/>
      <c r="G63" s="100" t="s">
        <v>112</v>
      </c>
      <c r="H63" s="97" t="s">
        <v>88</v>
      </c>
      <c r="I63" s="97" t="s">
        <v>89</v>
      </c>
      <c r="J63" s="97" t="s">
        <v>89</v>
      </c>
      <c r="K63" s="52" t="s">
        <v>444</v>
      </c>
      <c r="L63" s="46">
        <v>70000</v>
      </c>
      <c r="M63" s="27">
        <f t="shared" si="3"/>
        <v>59500</v>
      </c>
      <c r="N63" s="97">
        <v>2021</v>
      </c>
      <c r="O63" s="97">
        <v>2025</v>
      </c>
      <c r="P63" s="97" t="s">
        <v>107</v>
      </c>
      <c r="Q63" s="97" t="s">
        <v>107</v>
      </c>
      <c r="R63" s="97" t="s">
        <v>107</v>
      </c>
      <c r="S63" s="97" t="s">
        <v>107</v>
      </c>
      <c r="T63" s="97"/>
      <c r="U63" s="97" t="s">
        <v>90</v>
      </c>
      <c r="V63" s="17" t="s">
        <v>393</v>
      </c>
      <c r="W63" s="97"/>
      <c r="X63" s="97"/>
      <c r="Y63" s="97" t="s">
        <v>118</v>
      </c>
      <c r="Z63" s="97" t="s">
        <v>117</v>
      </c>
    </row>
    <row r="64" spans="1:26" ht="48" customHeight="1" x14ac:dyDescent="0.25">
      <c r="A64" s="137"/>
      <c r="B64" s="138"/>
      <c r="C64" s="139"/>
      <c r="D64" s="140"/>
      <c r="E64" s="146"/>
      <c r="F64" s="140"/>
      <c r="G64" s="17" t="s">
        <v>197</v>
      </c>
      <c r="H64" s="16" t="s">
        <v>88</v>
      </c>
      <c r="I64" s="16" t="s">
        <v>89</v>
      </c>
      <c r="J64" s="16" t="s">
        <v>89</v>
      </c>
      <c r="K64" s="22" t="s">
        <v>198</v>
      </c>
      <c r="L64" s="28">
        <v>400000</v>
      </c>
      <c r="M64" s="29">
        <f t="shared" si="3"/>
        <v>340000</v>
      </c>
      <c r="N64" s="16">
        <v>2020</v>
      </c>
      <c r="O64" s="16">
        <v>2025</v>
      </c>
      <c r="P64" s="97"/>
      <c r="Q64" s="97"/>
      <c r="R64" s="97"/>
      <c r="S64" s="97"/>
      <c r="T64" s="97"/>
      <c r="U64" s="97"/>
      <c r="V64" s="17" t="s">
        <v>286</v>
      </c>
      <c r="W64" s="16"/>
      <c r="X64" s="16"/>
      <c r="Y64" s="16" t="s">
        <v>118</v>
      </c>
      <c r="Z64" s="16" t="s">
        <v>117</v>
      </c>
    </row>
    <row r="65" spans="1:26" ht="76.5" x14ac:dyDescent="0.25">
      <c r="A65" s="137">
        <v>5</v>
      </c>
      <c r="B65" s="138" t="s">
        <v>62</v>
      </c>
      <c r="C65" s="139" t="s">
        <v>82</v>
      </c>
      <c r="D65" s="140">
        <v>47326204</v>
      </c>
      <c r="E65" s="146">
        <v>600083675</v>
      </c>
      <c r="F65" s="140">
        <v>600083675</v>
      </c>
      <c r="G65" s="17" t="s">
        <v>528</v>
      </c>
      <c r="H65" s="97" t="s">
        <v>88</v>
      </c>
      <c r="I65" s="97" t="s">
        <v>89</v>
      </c>
      <c r="J65" s="97" t="s">
        <v>89</v>
      </c>
      <c r="K65" s="20" t="s">
        <v>529</v>
      </c>
      <c r="L65" s="25" t="s">
        <v>763</v>
      </c>
      <c r="M65" s="43" t="s">
        <v>530</v>
      </c>
      <c r="N65" s="100" t="s">
        <v>679</v>
      </c>
      <c r="O65" s="100" t="s">
        <v>678</v>
      </c>
      <c r="P65" s="97"/>
      <c r="Q65" s="97" t="s">
        <v>107</v>
      </c>
      <c r="R65" s="97"/>
      <c r="S65" s="97" t="s">
        <v>107</v>
      </c>
      <c r="T65" s="97"/>
      <c r="U65" s="97"/>
      <c r="V65" s="97"/>
      <c r="W65" s="97"/>
      <c r="X65" s="97"/>
      <c r="Y65" s="100" t="s">
        <v>531</v>
      </c>
      <c r="Z65" s="97" t="s">
        <v>117</v>
      </c>
    </row>
    <row r="66" spans="1:26" ht="89.25" x14ac:dyDescent="0.25">
      <c r="A66" s="137"/>
      <c r="B66" s="138"/>
      <c r="C66" s="139"/>
      <c r="D66" s="140"/>
      <c r="E66" s="146"/>
      <c r="F66" s="140"/>
      <c r="G66" s="100" t="s">
        <v>532</v>
      </c>
      <c r="H66" s="97" t="s">
        <v>88</v>
      </c>
      <c r="I66" s="97" t="s">
        <v>89</v>
      </c>
      <c r="J66" s="97" t="s">
        <v>89</v>
      </c>
      <c r="K66" s="20" t="s">
        <v>533</v>
      </c>
      <c r="L66" s="25" t="s">
        <v>764</v>
      </c>
      <c r="M66" s="43" t="s">
        <v>534</v>
      </c>
      <c r="N66" s="17" t="s">
        <v>680</v>
      </c>
      <c r="O66" s="17" t="s">
        <v>681</v>
      </c>
      <c r="P66" s="97"/>
      <c r="Q66" s="97"/>
      <c r="R66" s="97"/>
      <c r="S66" s="97" t="s">
        <v>107</v>
      </c>
      <c r="T66" s="97"/>
      <c r="U66" s="97"/>
      <c r="V66" s="97"/>
      <c r="W66" s="97"/>
      <c r="X66" s="97"/>
      <c r="Y66" s="100" t="s">
        <v>531</v>
      </c>
      <c r="Z66" s="97" t="s">
        <v>117</v>
      </c>
    </row>
    <row r="67" spans="1:26" ht="80.099999999999994" customHeight="1" x14ac:dyDescent="0.25">
      <c r="A67" s="137"/>
      <c r="B67" s="138"/>
      <c r="C67" s="139"/>
      <c r="D67" s="140"/>
      <c r="E67" s="146"/>
      <c r="F67" s="140"/>
      <c r="G67" s="100" t="s">
        <v>283</v>
      </c>
      <c r="H67" s="97" t="s">
        <v>88</v>
      </c>
      <c r="I67" s="97" t="s">
        <v>89</v>
      </c>
      <c r="J67" s="97" t="s">
        <v>89</v>
      </c>
      <c r="K67" s="52" t="s">
        <v>535</v>
      </c>
      <c r="L67" s="26" t="s">
        <v>765</v>
      </c>
      <c r="M67" s="27">
        <v>8500000</v>
      </c>
      <c r="N67" s="100" t="s">
        <v>682</v>
      </c>
      <c r="O67" s="100" t="s">
        <v>683</v>
      </c>
      <c r="P67" s="97"/>
      <c r="Q67" s="97"/>
      <c r="R67" s="97"/>
      <c r="S67" s="97" t="s">
        <v>107</v>
      </c>
      <c r="T67" s="97"/>
      <c r="U67" s="97"/>
      <c r="V67" s="97"/>
      <c r="W67" s="97"/>
      <c r="X67" s="97"/>
      <c r="Y67" s="100" t="s">
        <v>536</v>
      </c>
      <c r="Z67" s="97" t="s">
        <v>117</v>
      </c>
    </row>
    <row r="68" spans="1:26" ht="94.5" customHeight="1" x14ac:dyDescent="0.25">
      <c r="A68" s="137"/>
      <c r="B68" s="138"/>
      <c r="C68" s="139"/>
      <c r="D68" s="140"/>
      <c r="E68" s="146"/>
      <c r="F68" s="140"/>
      <c r="G68" s="100" t="s">
        <v>537</v>
      </c>
      <c r="H68" s="97" t="s">
        <v>88</v>
      </c>
      <c r="I68" s="97" t="s">
        <v>89</v>
      </c>
      <c r="J68" s="97" t="s">
        <v>89</v>
      </c>
      <c r="K68" s="52" t="s">
        <v>538</v>
      </c>
      <c r="L68" s="91" t="s">
        <v>766</v>
      </c>
      <c r="M68" s="130" t="s">
        <v>767</v>
      </c>
      <c r="N68" s="100" t="s">
        <v>684</v>
      </c>
      <c r="O68" s="100" t="s">
        <v>685</v>
      </c>
      <c r="P68" s="97"/>
      <c r="Q68" s="97"/>
      <c r="R68" s="97" t="s">
        <v>107</v>
      </c>
      <c r="S68" s="97" t="s">
        <v>107</v>
      </c>
      <c r="T68" s="97"/>
      <c r="U68" s="97"/>
      <c r="V68" s="97"/>
      <c r="W68" s="97"/>
      <c r="X68" s="97"/>
      <c r="Y68" s="100" t="s">
        <v>531</v>
      </c>
      <c r="Z68" s="97" t="s">
        <v>117</v>
      </c>
    </row>
    <row r="69" spans="1:26" ht="45.95" customHeight="1" x14ac:dyDescent="0.25">
      <c r="A69" s="137"/>
      <c r="B69" s="138"/>
      <c r="C69" s="139"/>
      <c r="D69" s="140"/>
      <c r="E69" s="146"/>
      <c r="F69" s="140"/>
      <c r="G69" s="17" t="s">
        <v>241</v>
      </c>
      <c r="H69" s="16" t="s">
        <v>88</v>
      </c>
      <c r="I69" s="16" t="s">
        <v>89</v>
      </c>
      <c r="J69" s="16" t="s">
        <v>89</v>
      </c>
      <c r="K69" s="22" t="s">
        <v>200</v>
      </c>
      <c r="L69" s="28">
        <v>800000</v>
      </c>
      <c r="M69" s="29"/>
      <c r="N69" s="17">
        <v>2023</v>
      </c>
      <c r="O69" s="17">
        <v>2024</v>
      </c>
      <c r="P69" s="16"/>
      <c r="Q69" s="16"/>
      <c r="R69" s="16"/>
      <c r="S69" s="16"/>
      <c r="T69" s="16"/>
      <c r="U69" s="16"/>
      <c r="V69" s="16" t="s">
        <v>124</v>
      </c>
      <c r="W69" s="16"/>
      <c r="X69" s="16"/>
      <c r="Y69" s="16" t="s">
        <v>91</v>
      </c>
      <c r="Z69" s="97" t="s">
        <v>117</v>
      </c>
    </row>
    <row r="70" spans="1:26" ht="38.25" x14ac:dyDescent="0.25">
      <c r="A70" s="137"/>
      <c r="B70" s="138"/>
      <c r="C70" s="139"/>
      <c r="D70" s="140"/>
      <c r="E70" s="146"/>
      <c r="F70" s="140"/>
      <c r="G70" s="17" t="s">
        <v>242</v>
      </c>
      <c r="H70" s="16" t="s">
        <v>88</v>
      </c>
      <c r="I70" s="16" t="s">
        <v>89</v>
      </c>
      <c r="J70" s="16" t="s">
        <v>89</v>
      </c>
      <c r="K70" s="22" t="s">
        <v>243</v>
      </c>
      <c r="L70" s="30">
        <v>8000000</v>
      </c>
      <c r="M70" s="29">
        <f>L70*0.85</f>
        <v>6800000</v>
      </c>
      <c r="N70" s="17">
        <v>2021</v>
      </c>
      <c r="O70" s="17">
        <v>2027</v>
      </c>
      <c r="P70" s="16"/>
      <c r="Q70" s="16"/>
      <c r="R70" s="16"/>
      <c r="S70" s="16"/>
      <c r="T70" s="16"/>
      <c r="U70" s="16"/>
      <c r="V70" s="16" t="s">
        <v>90</v>
      </c>
      <c r="W70" s="16" t="s">
        <v>90</v>
      </c>
      <c r="X70" s="16"/>
      <c r="Y70" s="17" t="s">
        <v>231</v>
      </c>
      <c r="Z70" s="97" t="s">
        <v>117</v>
      </c>
    </row>
    <row r="71" spans="1:26" ht="38.25" x14ac:dyDescent="0.25">
      <c r="A71" s="137"/>
      <c r="B71" s="138"/>
      <c r="C71" s="139"/>
      <c r="D71" s="140"/>
      <c r="E71" s="146"/>
      <c r="F71" s="140"/>
      <c r="G71" s="100" t="s">
        <v>244</v>
      </c>
      <c r="H71" s="97" t="s">
        <v>88</v>
      </c>
      <c r="I71" s="97" t="s">
        <v>89</v>
      </c>
      <c r="J71" s="97" t="s">
        <v>89</v>
      </c>
      <c r="K71" s="20" t="s">
        <v>232</v>
      </c>
      <c r="L71" s="127" t="s">
        <v>762</v>
      </c>
      <c r="M71" s="63">
        <f>2000000*85%</f>
        <v>1700000</v>
      </c>
      <c r="N71" s="62" t="s">
        <v>687</v>
      </c>
      <c r="O71" s="62" t="s">
        <v>656</v>
      </c>
      <c r="P71" s="97"/>
      <c r="Q71" s="97"/>
      <c r="R71" s="97"/>
      <c r="S71" s="97"/>
      <c r="T71" s="97"/>
      <c r="U71" s="97" t="s">
        <v>90</v>
      </c>
      <c r="V71" s="97" t="s">
        <v>90</v>
      </c>
      <c r="W71" s="97"/>
      <c r="X71" s="97"/>
      <c r="Y71" s="100" t="s">
        <v>686</v>
      </c>
      <c r="Z71" s="97" t="s">
        <v>117</v>
      </c>
    </row>
    <row r="72" spans="1:26" ht="38.25" x14ac:dyDescent="0.25">
      <c r="A72" s="137"/>
      <c r="B72" s="138"/>
      <c r="C72" s="139"/>
      <c r="D72" s="140"/>
      <c r="E72" s="146"/>
      <c r="F72" s="140"/>
      <c r="G72" s="100" t="s">
        <v>245</v>
      </c>
      <c r="H72" s="97" t="s">
        <v>229</v>
      </c>
      <c r="I72" s="97" t="s">
        <v>89</v>
      </c>
      <c r="J72" s="97" t="s">
        <v>89</v>
      </c>
      <c r="K72" s="20" t="s">
        <v>272</v>
      </c>
      <c r="L72" s="46" t="s">
        <v>768</v>
      </c>
      <c r="M72" s="43" t="s">
        <v>539</v>
      </c>
      <c r="N72" s="62" t="s">
        <v>687</v>
      </c>
      <c r="O72" s="62" t="s">
        <v>656</v>
      </c>
      <c r="P72" s="97"/>
      <c r="Q72" s="97"/>
      <c r="R72" s="97" t="s">
        <v>90</v>
      </c>
      <c r="S72" s="97"/>
      <c r="T72" s="97"/>
      <c r="U72" s="97"/>
      <c r="V72" s="16" t="s">
        <v>90</v>
      </c>
      <c r="W72" s="97"/>
      <c r="X72" s="97"/>
      <c r="Y72" s="100" t="s">
        <v>531</v>
      </c>
      <c r="Z72" s="97" t="s">
        <v>117</v>
      </c>
    </row>
    <row r="73" spans="1:26" ht="54.95" customHeight="1" x14ac:dyDescent="0.25">
      <c r="A73" s="137"/>
      <c r="B73" s="138"/>
      <c r="C73" s="139"/>
      <c r="D73" s="140"/>
      <c r="E73" s="146"/>
      <c r="F73" s="140"/>
      <c r="G73" s="100" t="s">
        <v>246</v>
      </c>
      <c r="H73" s="97" t="s">
        <v>229</v>
      </c>
      <c r="I73" s="97" t="s">
        <v>89</v>
      </c>
      <c r="J73" s="97" t="s">
        <v>89</v>
      </c>
      <c r="K73" s="20" t="s">
        <v>273</v>
      </c>
      <c r="L73" s="32" t="s">
        <v>769</v>
      </c>
      <c r="M73" s="33" t="s">
        <v>354</v>
      </c>
      <c r="N73" s="62" t="s">
        <v>687</v>
      </c>
      <c r="O73" s="62" t="s">
        <v>656</v>
      </c>
      <c r="P73" s="97"/>
      <c r="Q73" s="97"/>
      <c r="R73" s="97"/>
      <c r="S73" s="97"/>
      <c r="T73" s="97"/>
      <c r="U73" s="97"/>
      <c r="V73" s="97" t="s">
        <v>90</v>
      </c>
      <c r="W73" s="97"/>
      <c r="X73" s="97"/>
      <c r="Y73" s="100" t="s">
        <v>531</v>
      </c>
      <c r="Z73" s="97" t="s">
        <v>117</v>
      </c>
    </row>
    <row r="74" spans="1:26" ht="54.75" customHeight="1" x14ac:dyDescent="0.25">
      <c r="A74" s="137"/>
      <c r="B74" s="138"/>
      <c r="C74" s="139"/>
      <c r="D74" s="140"/>
      <c r="E74" s="146"/>
      <c r="F74" s="140"/>
      <c r="G74" s="65" t="s">
        <v>233</v>
      </c>
      <c r="H74" s="70" t="s">
        <v>229</v>
      </c>
      <c r="I74" s="70" t="s">
        <v>89</v>
      </c>
      <c r="J74" s="70" t="s">
        <v>89</v>
      </c>
      <c r="K74" s="67" t="s">
        <v>319</v>
      </c>
      <c r="L74" s="71">
        <v>1500000</v>
      </c>
      <c r="M74" s="69">
        <f>L74*0.85</f>
        <v>1275000</v>
      </c>
      <c r="N74" s="65">
        <v>2021</v>
      </c>
      <c r="O74" s="65">
        <v>2027</v>
      </c>
      <c r="P74" s="70"/>
      <c r="Q74" s="70" t="s">
        <v>90</v>
      </c>
      <c r="R74" s="70" t="s">
        <v>90</v>
      </c>
      <c r="S74" s="70" t="s">
        <v>90</v>
      </c>
      <c r="T74" s="70"/>
      <c r="U74" s="70"/>
      <c r="V74" s="70" t="s">
        <v>90</v>
      </c>
      <c r="W74" s="70"/>
      <c r="X74" s="70"/>
      <c r="Y74" s="65" t="s">
        <v>688</v>
      </c>
      <c r="Z74" s="70" t="s">
        <v>117</v>
      </c>
    </row>
    <row r="75" spans="1:26" ht="25.5" x14ac:dyDescent="0.25">
      <c r="A75" s="137"/>
      <c r="B75" s="138"/>
      <c r="C75" s="139"/>
      <c r="D75" s="140"/>
      <c r="E75" s="146"/>
      <c r="F75" s="140"/>
      <c r="G75" s="100" t="s">
        <v>690</v>
      </c>
      <c r="H75" s="97" t="s">
        <v>88</v>
      </c>
      <c r="I75" s="97" t="s">
        <v>89</v>
      </c>
      <c r="J75" s="97" t="s">
        <v>89</v>
      </c>
      <c r="K75" s="20" t="s">
        <v>689</v>
      </c>
      <c r="L75" s="46" t="s">
        <v>770</v>
      </c>
      <c r="M75" s="43" t="s">
        <v>540</v>
      </c>
      <c r="N75" s="62" t="s">
        <v>687</v>
      </c>
      <c r="O75" s="62" t="s">
        <v>656</v>
      </c>
      <c r="P75" s="97" t="s">
        <v>90</v>
      </c>
      <c r="Q75" s="97" t="s">
        <v>90</v>
      </c>
      <c r="R75" s="97" t="s">
        <v>90</v>
      </c>
      <c r="S75" s="97" t="s">
        <v>90</v>
      </c>
      <c r="T75" s="97"/>
      <c r="U75" s="97"/>
      <c r="V75" s="97" t="s">
        <v>90</v>
      </c>
      <c r="W75" s="97"/>
      <c r="X75" s="97"/>
      <c r="Y75" s="100" t="s">
        <v>531</v>
      </c>
      <c r="Z75" s="97" t="s">
        <v>117</v>
      </c>
    </row>
    <row r="76" spans="1:26" ht="29.25" customHeight="1" x14ac:dyDescent="0.25">
      <c r="A76" s="137"/>
      <c r="B76" s="138"/>
      <c r="C76" s="139"/>
      <c r="D76" s="140"/>
      <c r="E76" s="146"/>
      <c r="F76" s="140"/>
      <c r="G76" s="100" t="s">
        <v>205</v>
      </c>
      <c r="H76" s="97" t="s">
        <v>88</v>
      </c>
      <c r="I76" s="97" t="s">
        <v>89</v>
      </c>
      <c r="J76" s="97" t="s">
        <v>89</v>
      </c>
      <c r="K76" s="20" t="s">
        <v>541</v>
      </c>
      <c r="L76" s="32" t="s">
        <v>771</v>
      </c>
      <c r="M76" s="33" t="s">
        <v>542</v>
      </c>
      <c r="N76" s="62" t="s">
        <v>687</v>
      </c>
      <c r="O76" s="62" t="s">
        <v>656</v>
      </c>
      <c r="P76" s="97"/>
      <c r="Q76" s="97"/>
      <c r="R76" s="97"/>
      <c r="S76" s="97"/>
      <c r="T76" s="97"/>
      <c r="U76" s="97"/>
      <c r="V76" s="16"/>
      <c r="W76" s="97"/>
      <c r="X76" s="97" t="s">
        <v>90</v>
      </c>
      <c r="Y76" s="100" t="s">
        <v>531</v>
      </c>
      <c r="Z76" s="97" t="s">
        <v>117</v>
      </c>
    </row>
    <row r="77" spans="1:26" ht="28.5" customHeight="1" x14ac:dyDescent="0.25">
      <c r="A77" s="137"/>
      <c r="B77" s="138"/>
      <c r="C77" s="139"/>
      <c r="D77" s="140"/>
      <c r="E77" s="146"/>
      <c r="F77" s="140"/>
      <c r="G77" s="65" t="s">
        <v>468</v>
      </c>
      <c r="H77" s="70" t="s">
        <v>88</v>
      </c>
      <c r="I77" s="70" t="s">
        <v>89</v>
      </c>
      <c r="J77" s="70" t="s">
        <v>89</v>
      </c>
      <c r="K77" s="67" t="s">
        <v>469</v>
      </c>
      <c r="L77" s="84"/>
      <c r="M77" s="85"/>
      <c r="N77" s="65">
        <v>2024</v>
      </c>
      <c r="O77" s="65">
        <v>2027</v>
      </c>
      <c r="P77" s="70"/>
      <c r="Q77" s="70"/>
      <c r="R77" s="70"/>
      <c r="S77" s="70"/>
      <c r="T77" s="70"/>
      <c r="U77" s="70"/>
      <c r="V77" s="70" t="s">
        <v>90</v>
      </c>
      <c r="W77" s="70"/>
      <c r="X77" s="70"/>
      <c r="Y77" s="65" t="s">
        <v>458</v>
      </c>
      <c r="Z77" s="70" t="s">
        <v>117</v>
      </c>
    </row>
    <row r="78" spans="1:26" ht="34.5" customHeight="1" x14ac:dyDescent="0.25">
      <c r="A78" s="137"/>
      <c r="B78" s="138"/>
      <c r="C78" s="139"/>
      <c r="D78" s="140"/>
      <c r="E78" s="146"/>
      <c r="F78" s="140"/>
      <c r="G78" s="100" t="s">
        <v>470</v>
      </c>
      <c r="H78" s="97" t="s">
        <v>88</v>
      </c>
      <c r="I78" s="97" t="s">
        <v>89</v>
      </c>
      <c r="J78" s="97" t="s">
        <v>89</v>
      </c>
      <c r="K78" s="20" t="s">
        <v>471</v>
      </c>
      <c r="L78" s="129">
        <v>6000000</v>
      </c>
      <c r="M78" s="128">
        <f t="shared" ref="M78" si="4">L78*0.85</f>
        <v>5100000</v>
      </c>
      <c r="N78" s="62" t="s">
        <v>676</v>
      </c>
      <c r="O78" s="62" t="s">
        <v>656</v>
      </c>
      <c r="P78" s="97"/>
      <c r="Q78" s="97"/>
      <c r="R78" s="97" t="s">
        <v>90</v>
      </c>
      <c r="S78" s="97"/>
      <c r="T78" s="97"/>
      <c r="U78" s="97"/>
      <c r="V78" s="97"/>
      <c r="W78" s="97"/>
      <c r="X78" s="97"/>
      <c r="Y78" s="100" t="s">
        <v>458</v>
      </c>
      <c r="Z78" s="97" t="s">
        <v>117</v>
      </c>
    </row>
    <row r="79" spans="1:26" ht="39" customHeight="1" x14ac:dyDescent="0.25">
      <c r="A79" s="137"/>
      <c r="B79" s="138"/>
      <c r="C79" s="139"/>
      <c r="D79" s="140"/>
      <c r="E79" s="146"/>
      <c r="F79" s="140"/>
      <c r="G79" s="65" t="s">
        <v>472</v>
      </c>
      <c r="H79" s="70" t="s">
        <v>88</v>
      </c>
      <c r="I79" s="70" t="s">
        <v>89</v>
      </c>
      <c r="J79" s="70" t="s">
        <v>89</v>
      </c>
      <c r="K79" s="67" t="s">
        <v>473</v>
      </c>
      <c r="L79" s="84"/>
      <c r="M79" s="85"/>
      <c r="N79" s="65">
        <v>2024</v>
      </c>
      <c r="O79" s="65">
        <v>2027</v>
      </c>
      <c r="P79" s="70"/>
      <c r="Q79" s="70"/>
      <c r="R79" s="70"/>
      <c r="S79" s="70" t="s">
        <v>90</v>
      </c>
      <c r="T79" s="70"/>
      <c r="U79" s="70"/>
      <c r="V79" s="70"/>
      <c r="W79" s="70"/>
      <c r="X79" s="70"/>
      <c r="Y79" s="65" t="s">
        <v>458</v>
      </c>
      <c r="Z79" s="70" t="s">
        <v>117</v>
      </c>
    </row>
    <row r="80" spans="1:26" ht="38.25" customHeight="1" x14ac:dyDescent="0.25">
      <c r="A80" s="137"/>
      <c r="B80" s="138"/>
      <c r="C80" s="139"/>
      <c r="D80" s="140"/>
      <c r="E80" s="146"/>
      <c r="F80" s="140"/>
      <c r="G80" s="100" t="s">
        <v>459</v>
      </c>
      <c r="H80" s="97" t="s">
        <v>88</v>
      </c>
      <c r="I80" s="97" t="s">
        <v>89</v>
      </c>
      <c r="J80" s="97" t="s">
        <v>89</v>
      </c>
      <c r="K80" s="20" t="s">
        <v>474</v>
      </c>
      <c r="L80" s="129">
        <v>2000000</v>
      </c>
      <c r="M80" s="128">
        <f t="shared" ref="M80" si="5">L80*0.85</f>
        <v>1700000</v>
      </c>
      <c r="N80" s="62" t="s">
        <v>676</v>
      </c>
      <c r="O80" s="62" t="s">
        <v>656</v>
      </c>
      <c r="P80" s="97"/>
      <c r="Q80" s="97"/>
      <c r="R80" s="97"/>
      <c r="S80" s="97"/>
      <c r="T80" s="97"/>
      <c r="U80" s="97"/>
      <c r="V80" s="97" t="s">
        <v>90</v>
      </c>
      <c r="W80" s="97"/>
      <c r="X80" s="97"/>
      <c r="Y80" s="100" t="s">
        <v>458</v>
      </c>
      <c r="Z80" s="97" t="s">
        <v>117</v>
      </c>
    </row>
    <row r="81" spans="1:26" ht="24" customHeight="1" x14ac:dyDescent="0.25">
      <c r="A81" s="137"/>
      <c r="B81" s="138"/>
      <c r="C81" s="139"/>
      <c r="D81" s="140"/>
      <c r="E81" s="146"/>
      <c r="F81" s="140"/>
      <c r="G81" s="65" t="s">
        <v>475</v>
      </c>
      <c r="H81" s="70" t="s">
        <v>88</v>
      </c>
      <c r="I81" s="70" t="s">
        <v>89</v>
      </c>
      <c r="J81" s="70" t="s">
        <v>89</v>
      </c>
      <c r="K81" s="67" t="s">
        <v>476</v>
      </c>
      <c r="L81" s="84"/>
      <c r="M81" s="85"/>
      <c r="N81" s="65">
        <v>2024</v>
      </c>
      <c r="O81" s="65">
        <v>2027</v>
      </c>
      <c r="P81" s="70"/>
      <c r="Q81" s="70" t="s">
        <v>90</v>
      </c>
      <c r="R81" s="70"/>
      <c r="S81" s="70"/>
      <c r="T81" s="70"/>
      <c r="U81" s="70"/>
      <c r="V81" s="70"/>
      <c r="W81" s="70"/>
      <c r="X81" s="70"/>
      <c r="Y81" s="65" t="s">
        <v>458</v>
      </c>
      <c r="Z81" s="70" t="s">
        <v>117</v>
      </c>
    </row>
    <row r="82" spans="1:26" ht="32.25" customHeight="1" x14ac:dyDescent="0.25">
      <c r="A82" s="137"/>
      <c r="B82" s="138"/>
      <c r="C82" s="139"/>
      <c r="D82" s="140"/>
      <c r="E82" s="146"/>
      <c r="F82" s="140"/>
      <c r="G82" s="65" t="s">
        <v>477</v>
      </c>
      <c r="H82" s="70" t="s">
        <v>88</v>
      </c>
      <c r="I82" s="70" t="s">
        <v>89</v>
      </c>
      <c r="J82" s="70" t="s">
        <v>89</v>
      </c>
      <c r="K82" s="67" t="s">
        <v>478</v>
      </c>
      <c r="L82" s="84"/>
      <c r="M82" s="85"/>
      <c r="N82" s="65">
        <v>2024</v>
      </c>
      <c r="O82" s="65">
        <v>2027</v>
      </c>
      <c r="P82" s="70"/>
      <c r="Q82" s="70"/>
      <c r="R82" s="70"/>
      <c r="S82" s="70" t="s">
        <v>90</v>
      </c>
      <c r="T82" s="70"/>
      <c r="U82" s="70"/>
      <c r="V82" s="70"/>
      <c r="W82" s="70"/>
      <c r="X82" s="70"/>
      <c r="Y82" s="65" t="s">
        <v>458</v>
      </c>
      <c r="Z82" s="70" t="s">
        <v>117</v>
      </c>
    </row>
    <row r="83" spans="1:26" ht="37.5" customHeight="1" x14ac:dyDescent="0.25">
      <c r="A83" s="137"/>
      <c r="B83" s="138"/>
      <c r="C83" s="139"/>
      <c r="D83" s="140"/>
      <c r="E83" s="146"/>
      <c r="F83" s="140"/>
      <c r="G83" s="100" t="s">
        <v>479</v>
      </c>
      <c r="H83" s="97" t="s">
        <v>88</v>
      </c>
      <c r="I83" s="97" t="s">
        <v>89</v>
      </c>
      <c r="J83" s="97" t="s">
        <v>89</v>
      </c>
      <c r="K83" s="20" t="s">
        <v>479</v>
      </c>
      <c r="L83" s="129">
        <v>6000000</v>
      </c>
      <c r="M83" s="128">
        <f t="shared" ref="M83" si="6">L83*0.85</f>
        <v>5100000</v>
      </c>
      <c r="N83" s="62" t="s">
        <v>676</v>
      </c>
      <c r="O83" s="62" t="s">
        <v>656</v>
      </c>
      <c r="P83" s="97"/>
      <c r="Q83" s="97"/>
      <c r="R83" s="97"/>
      <c r="S83" s="97" t="s">
        <v>90</v>
      </c>
      <c r="T83" s="97"/>
      <c r="U83" s="97"/>
      <c r="V83" s="97"/>
      <c r="W83" s="97"/>
      <c r="X83" s="97"/>
      <c r="Y83" s="100" t="s">
        <v>458</v>
      </c>
      <c r="Z83" s="97" t="s">
        <v>117</v>
      </c>
    </row>
    <row r="84" spans="1:26" ht="35.25" customHeight="1" x14ac:dyDescent="0.25">
      <c r="A84" s="137"/>
      <c r="B84" s="138"/>
      <c r="C84" s="139"/>
      <c r="D84" s="140"/>
      <c r="E84" s="146"/>
      <c r="F84" s="140"/>
      <c r="G84" s="65" t="s">
        <v>480</v>
      </c>
      <c r="H84" s="70" t="s">
        <v>88</v>
      </c>
      <c r="I84" s="70" t="s">
        <v>89</v>
      </c>
      <c r="J84" s="70" t="s">
        <v>89</v>
      </c>
      <c r="K84" s="67" t="s">
        <v>480</v>
      </c>
      <c r="L84" s="84"/>
      <c r="M84" s="85"/>
      <c r="N84" s="65">
        <v>2024</v>
      </c>
      <c r="O84" s="65">
        <v>2027</v>
      </c>
      <c r="P84" s="70"/>
      <c r="Q84" s="70" t="s">
        <v>90</v>
      </c>
      <c r="R84" s="70"/>
      <c r="S84" s="70"/>
      <c r="T84" s="70"/>
      <c r="U84" s="70"/>
      <c r="V84" s="70"/>
      <c r="W84" s="70"/>
      <c r="X84" s="70"/>
      <c r="Y84" s="65" t="s">
        <v>458</v>
      </c>
      <c r="Z84" s="70" t="s">
        <v>117</v>
      </c>
    </row>
    <row r="85" spans="1:26" ht="39" customHeight="1" x14ac:dyDescent="0.25">
      <c r="A85" s="137">
        <v>6</v>
      </c>
      <c r="B85" s="138" t="s">
        <v>63</v>
      </c>
      <c r="C85" s="139" t="s">
        <v>82</v>
      </c>
      <c r="D85" s="140">
        <v>47326328</v>
      </c>
      <c r="E85" s="146">
        <v>600083772</v>
      </c>
      <c r="F85" s="140">
        <v>600083772</v>
      </c>
      <c r="G85" s="100" t="s">
        <v>199</v>
      </c>
      <c r="H85" s="97" t="s">
        <v>88</v>
      </c>
      <c r="I85" s="97" t="s">
        <v>89</v>
      </c>
      <c r="J85" s="97" t="s">
        <v>89</v>
      </c>
      <c r="K85" s="20" t="s">
        <v>543</v>
      </c>
      <c r="L85" s="25" t="s">
        <v>413</v>
      </c>
      <c r="M85" s="27">
        <f>6000000*0.85</f>
        <v>5100000</v>
      </c>
      <c r="N85" s="97">
        <v>2022</v>
      </c>
      <c r="O85" s="100" t="s">
        <v>353</v>
      </c>
      <c r="P85" s="97" t="s">
        <v>90</v>
      </c>
      <c r="Q85" s="97" t="s">
        <v>90</v>
      </c>
      <c r="R85" s="97" t="s">
        <v>90</v>
      </c>
      <c r="S85" s="97" t="s">
        <v>90</v>
      </c>
      <c r="T85" s="97"/>
      <c r="U85" s="97"/>
      <c r="V85" s="97" t="s">
        <v>90</v>
      </c>
      <c r="W85" s="97"/>
      <c r="X85" s="97"/>
      <c r="Y85" s="100" t="s">
        <v>609</v>
      </c>
      <c r="Z85" s="97" t="s">
        <v>117</v>
      </c>
    </row>
    <row r="86" spans="1:26" ht="51" x14ac:dyDescent="0.25">
      <c r="A86" s="137"/>
      <c r="B86" s="138"/>
      <c r="C86" s="139"/>
      <c r="D86" s="140"/>
      <c r="E86" s="146"/>
      <c r="F86" s="140"/>
      <c r="G86" s="100" t="s">
        <v>113</v>
      </c>
      <c r="H86" s="97" t="s">
        <v>88</v>
      </c>
      <c r="I86" s="97" t="s">
        <v>89</v>
      </c>
      <c r="J86" s="97" t="s">
        <v>89</v>
      </c>
      <c r="K86" s="20" t="s">
        <v>544</v>
      </c>
      <c r="L86" s="25" t="s">
        <v>414</v>
      </c>
      <c r="M86" s="27">
        <f>4800000*0.85</f>
        <v>4080000</v>
      </c>
      <c r="N86" s="97">
        <v>2022</v>
      </c>
      <c r="O86" s="100" t="s">
        <v>353</v>
      </c>
      <c r="P86" s="97"/>
      <c r="Q86" s="97"/>
      <c r="R86" s="97" t="s">
        <v>90</v>
      </c>
      <c r="S86" s="97"/>
      <c r="T86" s="97"/>
      <c r="U86" s="97"/>
      <c r="V86" s="97"/>
      <c r="W86" s="97"/>
      <c r="X86" s="97"/>
      <c r="Y86" s="100" t="s">
        <v>404</v>
      </c>
      <c r="Z86" s="100" t="s">
        <v>377</v>
      </c>
    </row>
    <row r="87" spans="1:26" ht="99" customHeight="1" x14ac:dyDescent="0.25">
      <c r="A87" s="137"/>
      <c r="B87" s="138"/>
      <c r="C87" s="139"/>
      <c r="D87" s="140"/>
      <c r="E87" s="146"/>
      <c r="F87" s="140"/>
      <c r="G87" s="164" t="s">
        <v>691</v>
      </c>
      <c r="H87" s="160" t="s">
        <v>88</v>
      </c>
      <c r="I87" s="160" t="s">
        <v>89</v>
      </c>
      <c r="J87" s="160" t="s">
        <v>89</v>
      </c>
      <c r="K87" s="52" t="s">
        <v>445</v>
      </c>
      <c r="L87" s="25" t="s">
        <v>415</v>
      </c>
      <c r="M87" s="27">
        <f>10800000*0.85</f>
        <v>9180000</v>
      </c>
      <c r="N87" s="97">
        <v>2022</v>
      </c>
      <c r="O87" s="100" t="s">
        <v>353</v>
      </c>
      <c r="P87" s="97" t="s">
        <v>90</v>
      </c>
      <c r="Q87" s="97"/>
      <c r="R87" s="97"/>
      <c r="S87" s="97" t="s">
        <v>90</v>
      </c>
      <c r="T87" s="97"/>
      <c r="U87" s="97"/>
      <c r="V87" s="97"/>
      <c r="W87" s="97"/>
      <c r="X87" s="97"/>
      <c r="Y87" s="100" t="s">
        <v>404</v>
      </c>
      <c r="Z87" s="100" t="s">
        <v>377</v>
      </c>
    </row>
    <row r="88" spans="1:26" ht="79.5" customHeight="1" x14ac:dyDescent="0.25">
      <c r="A88" s="137"/>
      <c r="B88" s="138"/>
      <c r="C88" s="139"/>
      <c r="D88" s="140"/>
      <c r="E88" s="146"/>
      <c r="F88" s="140"/>
      <c r="G88" s="164"/>
      <c r="H88" s="160"/>
      <c r="I88" s="160"/>
      <c r="J88" s="160"/>
      <c r="K88" s="20" t="s">
        <v>791</v>
      </c>
      <c r="L88" s="25" t="s">
        <v>416</v>
      </c>
      <c r="M88" s="27">
        <f>9000000*0.85</f>
        <v>7650000</v>
      </c>
      <c r="N88" s="97">
        <v>2022</v>
      </c>
      <c r="O88" s="100" t="s">
        <v>353</v>
      </c>
      <c r="P88" s="97"/>
      <c r="Q88" s="97" t="s">
        <v>90</v>
      </c>
      <c r="R88" s="97"/>
      <c r="S88" s="97" t="s">
        <v>90</v>
      </c>
      <c r="T88" s="97"/>
      <c r="U88" s="97"/>
      <c r="V88" s="97"/>
      <c r="W88" s="97"/>
      <c r="X88" s="97"/>
      <c r="Y88" s="100" t="s">
        <v>404</v>
      </c>
      <c r="Z88" s="100" t="s">
        <v>377</v>
      </c>
    </row>
    <row r="89" spans="1:26" ht="76.5" customHeight="1" x14ac:dyDescent="0.25">
      <c r="A89" s="137"/>
      <c r="B89" s="138"/>
      <c r="C89" s="139"/>
      <c r="D89" s="140"/>
      <c r="E89" s="146"/>
      <c r="F89" s="140"/>
      <c r="G89" s="164"/>
      <c r="H89" s="160"/>
      <c r="I89" s="160"/>
      <c r="J89" s="160"/>
      <c r="K89" s="20" t="s">
        <v>446</v>
      </c>
      <c r="L89" s="25" t="s">
        <v>417</v>
      </c>
      <c r="M89" s="27">
        <f>12000000*0.85</f>
        <v>10200000</v>
      </c>
      <c r="N89" s="97">
        <v>2022</v>
      </c>
      <c r="O89" s="100" t="s">
        <v>353</v>
      </c>
      <c r="P89" s="97" t="s">
        <v>90</v>
      </c>
      <c r="Q89" s="97"/>
      <c r="R89" s="97"/>
      <c r="S89" s="97" t="s">
        <v>90</v>
      </c>
      <c r="T89" s="97"/>
      <c r="U89" s="97"/>
      <c r="V89" s="97"/>
      <c r="W89" s="97"/>
      <c r="X89" s="97"/>
      <c r="Y89" s="100" t="s">
        <v>404</v>
      </c>
      <c r="Z89" s="100" t="s">
        <v>377</v>
      </c>
    </row>
    <row r="90" spans="1:26" ht="51" x14ac:dyDescent="0.25">
      <c r="A90" s="137"/>
      <c r="B90" s="138"/>
      <c r="C90" s="139"/>
      <c r="D90" s="140"/>
      <c r="E90" s="146"/>
      <c r="F90" s="140"/>
      <c r="G90" s="100" t="s">
        <v>205</v>
      </c>
      <c r="H90" s="19" t="s">
        <v>88</v>
      </c>
      <c r="I90" s="19" t="s">
        <v>89</v>
      </c>
      <c r="J90" s="19" t="s">
        <v>89</v>
      </c>
      <c r="K90" s="52" t="s">
        <v>211</v>
      </c>
      <c r="L90" s="25" t="s">
        <v>418</v>
      </c>
      <c r="M90" s="49">
        <f>8400000*0.85</f>
        <v>7140000</v>
      </c>
      <c r="N90" s="97">
        <v>2022</v>
      </c>
      <c r="O90" s="100" t="s">
        <v>353</v>
      </c>
      <c r="P90" s="97"/>
      <c r="Q90" s="97"/>
      <c r="R90" s="97"/>
      <c r="S90" s="97"/>
      <c r="T90" s="97"/>
      <c r="U90" s="97"/>
      <c r="V90" s="97"/>
      <c r="W90" s="97"/>
      <c r="X90" s="97" t="s">
        <v>90</v>
      </c>
      <c r="Y90" s="100" t="s">
        <v>404</v>
      </c>
      <c r="Z90" s="97" t="s">
        <v>117</v>
      </c>
    </row>
    <row r="91" spans="1:26" ht="51" customHeight="1" x14ac:dyDescent="0.25">
      <c r="A91" s="137"/>
      <c r="B91" s="138"/>
      <c r="C91" s="139"/>
      <c r="D91" s="140"/>
      <c r="E91" s="146"/>
      <c r="F91" s="140"/>
      <c r="G91" s="65" t="s">
        <v>206</v>
      </c>
      <c r="H91" s="66" t="s">
        <v>88</v>
      </c>
      <c r="I91" s="66" t="s">
        <v>89</v>
      </c>
      <c r="J91" s="66" t="s">
        <v>89</v>
      </c>
      <c r="K91" s="67" t="s">
        <v>218</v>
      </c>
      <c r="L91" s="68" t="s">
        <v>761</v>
      </c>
      <c r="M91" s="69">
        <f>240000*0.85</f>
        <v>204000</v>
      </c>
      <c r="N91" s="70">
        <v>2022</v>
      </c>
      <c r="O91" s="65" t="s">
        <v>610</v>
      </c>
      <c r="P91" s="70" t="s">
        <v>90</v>
      </c>
      <c r="Q91" s="70" t="s">
        <v>90</v>
      </c>
      <c r="R91" s="70" t="s">
        <v>90</v>
      </c>
      <c r="S91" s="70" t="s">
        <v>90</v>
      </c>
      <c r="T91" s="70"/>
      <c r="U91" s="70"/>
      <c r="V91" s="70" t="s">
        <v>90</v>
      </c>
      <c r="W91" s="70"/>
      <c r="X91" s="70"/>
      <c r="Y91" s="65" t="s">
        <v>611</v>
      </c>
      <c r="Z91" s="70" t="s">
        <v>117</v>
      </c>
    </row>
    <row r="92" spans="1:26" ht="51" customHeight="1" x14ac:dyDescent="0.25">
      <c r="A92" s="137"/>
      <c r="B92" s="138"/>
      <c r="C92" s="139"/>
      <c r="D92" s="140"/>
      <c r="E92" s="146"/>
      <c r="F92" s="140"/>
      <c r="G92" s="100" t="s">
        <v>481</v>
      </c>
      <c r="H92" s="19" t="s">
        <v>88</v>
      </c>
      <c r="I92" s="19" t="s">
        <v>89</v>
      </c>
      <c r="J92" s="19" t="s">
        <v>89</v>
      </c>
      <c r="K92" s="20" t="s">
        <v>482</v>
      </c>
      <c r="L92" s="129">
        <v>6000000</v>
      </c>
      <c r="M92" s="128">
        <f t="shared" ref="M92:M94" si="7">L92*0.85</f>
        <v>5100000</v>
      </c>
      <c r="N92" s="62" t="s">
        <v>676</v>
      </c>
      <c r="O92" s="62" t="s">
        <v>656</v>
      </c>
      <c r="P92" s="97"/>
      <c r="Q92" s="97"/>
      <c r="R92" s="97"/>
      <c r="S92" s="97" t="s">
        <v>90</v>
      </c>
      <c r="T92" s="97"/>
      <c r="U92" s="97"/>
      <c r="V92" s="97"/>
      <c r="W92" s="97"/>
      <c r="X92" s="97"/>
      <c r="Y92" s="100" t="s">
        <v>458</v>
      </c>
      <c r="Z92" s="97" t="s">
        <v>117</v>
      </c>
    </row>
    <row r="93" spans="1:26" ht="51" customHeight="1" x14ac:dyDescent="0.25">
      <c r="A93" s="137"/>
      <c r="B93" s="138"/>
      <c r="C93" s="139"/>
      <c r="D93" s="140"/>
      <c r="E93" s="146"/>
      <c r="F93" s="140"/>
      <c r="G93" s="100" t="s">
        <v>692</v>
      </c>
      <c r="H93" s="19" t="s">
        <v>88</v>
      </c>
      <c r="I93" s="19" t="s">
        <v>89</v>
      </c>
      <c r="J93" s="19" t="s">
        <v>89</v>
      </c>
      <c r="K93" s="100" t="s">
        <v>693</v>
      </c>
      <c r="L93" s="129">
        <v>7000000</v>
      </c>
      <c r="M93" s="128">
        <f t="shared" si="7"/>
        <v>5950000</v>
      </c>
      <c r="N93" s="62" t="s">
        <v>676</v>
      </c>
      <c r="O93" s="62" t="s">
        <v>656</v>
      </c>
      <c r="P93" s="97"/>
      <c r="Q93" s="97" t="s">
        <v>90</v>
      </c>
      <c r="R93" s="97"/>
      <c r="S93" s="97"/>
      <c r="T93" s="97"/>
      <c r="U93" s="97"/>
      <c r="V93" s="97"/>
      <c r="W93" s="97"/>
      <c r="X93" s="97"/>
      <c r="Y93" s="100" t="s">
        <v>458</v>
      </c>
      <c r="Z93" s="97" t="s">
        <v>117</v>
      </c>
    </row>
    <row r="94" spans="1:26" ht="51" customHeight="1" x14ac:dyDescent="0.25">
      <c r="A94" s="137"/>
      <c r="B94" s="138"/>
      <c r="C94" s="139"/>
      <c r="D94" s="140"/>
      <c r="E94" s="146"/>
      <c r="F94" s="140"/>
      <c r="G94" s="100" t="s">
        <v>483</v>
      </c>
      <c r="H94" s="19" t="s">
        <v>88</v>
      </c>
      <c r="I94" s="19" t="s">
        <v>89</v>
      </c>
      <c r="J94" s="19" t="s">
        <v>89</v>
      </c>
      <c r="K94" s="20" t="s">
        <v>483</v>
      </c>
      <c r="L94" s="129">
        <v>6000000</v>
      </c>
      <c r="M94" s="128">
        <f t="shared" si="7"/>
        <v>5100000</v>
      </c>
      <c r="N94" s="62" t="s">
        <v>676</v>
      </c>
      <c r="O94" s="62" t="s">
        <v>656</v>
      </c>
      <c r="P94" s="97"/>
      <c r="Q94" s="97"/>
      <c r="R94" s="97"/>
      <c r="S94" s="97" t="s">
        <v>90</v>
      </c>
      <c r="T94" s="97"/>
      <c r="U94" s="97"/>
      <c r="V94" s="97"/>
      <c r="W94" s="97"/>
      <c r="X94" s="97"/>
      <c r="Y94" s="100" t="s">
        <v>458</v>
      </c>
      <c r="Z94" s="97" t="s">
        <v>117</v>
      </c>
    </row>
    <row r="95" spans="1:26" ht="51.95" customHeight="1" x14ac:dyDescent="0.25">
      <c r="A95" s="137">
        <v>7</v>
      </c>
      <c r="B95" s="138" t="s">
        <v>64</v>
      </c>
      <c r="C95" s="139" t="s">
        <v>82</v>
      </c>
      <c r="D95" s="140">
        <v>47326239</v>
      </c>
      <c r="E95" s="146">
        <v>600083870</v>
      </c>
      <c r="F95" s="140">
        <v>600083870</v>
      </c>
      <c r="G95" s="97" t="s">
        <v>114</v>
      </c>
      <c r="H95" s="97" t="s">
        <v>88</v>
      </c>
      <c r="I95" s="97" t="s">
        <v>89</v>
      </c>
      <c r="J95" s="97" t="s">
        <v>89</v>
      </c>
      <c r="K95" s="20" t="s">
        <v>545</v>
      </c>
      <c r="L95" s="25" t="s">
        <v>419</v>
      </c>
      <c r="M95" s="27">
        <f>6240000*0.85</f>
        <v>5304000</v>
      </c>
      <c r="N95" s="97">
        <v>2022</v>
      </c>
      <c r="O95" s="100" t="s">
        <v>694</v>
      </c>
      <c r="P95" s="97" t="s">
        <v>90</v>
      </c>
      <c r="Q95" s="97"/>
      <c r="R95" s="97"/>
      <c r="S95" s="97" t="s">
        <v>90</v>
      </c>
      <c r="T95" s="97"/>
      <c r="U95" s="97"/>
      <c r="V95" s="16" t="s">
        <v>90</v>
      </c>
      <c r="W95" s="97"/>
      <c r="X95" s="16" t="s">
        <v>90</v>
      </c>
      <c r="Y95" s="100" t="s">
        <v>420</v>
      </c>
      <c r="Z95" s="100" t="s">
        <v>546</v>
      </c>
    </row>
    <row r="96" spans="1:26" ht="64.5" customHeight="1" x14ac:dyDescent="0.25">
      <c r="A96" s="137"/>
      <c r="B96" s="138"/>
      <c r="C96" s="139"/>
      <c r="D96" s="140"/>
      <c r="E96" s="146"/>
      <c r="F96" s="140"/>
      <c r="G96" s="17" t="s">
        <v>342</v>
      </c>
      <c r="H96" s="97" t="s">
        <v>88</v>
      </c>
      <c r="I96" s="97" t="s">
        <v>89</v>
      </c>
      <c r="J96" s="97" t="s">
        <v>89</v>
      </c>
      <c r="K96" s="20" t="s">
        <v>547</v>
      </c>
      <c r="L96" s="25" t="s">
        <v>421</v>
      </c>
      <c r="M96" s="27">
        <f>6000000*0.85</f>
        <v>5100000</v>
      </c>
      <c r="N96" s="97">
        <v>2021</v>
      </c>
      <c r="O96" s="100" t="s">
        <v>695</v>
      </c>
      <c r="P96" s="97"/>
      <c r="Q96" s="97" t="s">
        <v>90</v>
      </c>
      <c r="R96" s="97" t="s">
        <v>90</v>
      </c>
      <c r="S96" s="97"/>
      <c r="T96" s="97"/>
      <c r="U96" s="97"/>
      <c r="V96" s="97"/>
      <c r="W96" s="97"/>
      <c r="X96" s="97"/>
      <c r="Y96" s="17" t="s">
        <v>422</v>
      </c>
      <c r="Z96" s="100" t="s">
        <v>546</v>
      </c>
    </row>
    <row r="97" spans="1:27" ht="65.099999999999994" customHeight="1" x14ac:dyDescent="0.25">
      <c r="A97" s="137"/>
      <c r="B97" s="138"/>
      <c r="C97" s="139"/>
      <c r="D97" s="140"/>
      <c r="E97" s="146"/>
      <c r="F97" s="140"/>
      <c r="G97" s="100" t="s">
        <v>343</v>
      </c>
      <c r="H97" s="97" t="s">
        <v>88</v>
      </c>
      <c r="I97" s="97" t="s">
        <v>89</v>
      </c>
      <c r="J97" s="97" t="s">
        <v>89</v>
      </c>
      <c r="K97" s="21" t="s">
        <v>423</v>
      </c>
      <c r="L97" s="25" t="s">
        <v>424</v>
      </c>
      <c r="M97" s="27">
        <f>13800000*0.85</f>
        <v>11730000</v>
      </c>
      <c r="N97" s="97">
        <v>2021</v>
      </c>
      <c r="O97" s="100" t="s">
        <v>696</v>
      </c>
      <c r="P97" s="97"/>
      <c r="Q97" s="97"/>
      <c r="R97" s="97" t="s">
        <v>90</v>
      </c>
      <c r="S97" s="97" t="s">
        <v>90</v>
      </c>
      <c r="T97" s="97"/>
      <c r="U97" s="97"/>
      <c r="V97" s="97"/>
      <c r="W97" s="16" t="s">
        <v>90</v>
      </c>
      <c r="X97" s="97"/>
      <c r="Y97" s="100" t="s">
        <v>420</v>
      </c>
      <c r="Z97" s="100" t="s">
        <v>546</v>
      </c>
    </row>
    <row r="98" spans="1:27" ht="58.5" customHeight="1" x14ac:dyDescent="0.25">
      <c r="A98" s="137"/>
      <c r="B98" s="138"/>
      <c r="C98" s="139"/>
      <c r="D98" s="140"/>
      <c r="E98" s="146"/>
      <c r="F98" s="140"/>
      <c r="G98" s="100" t="s">
        <v>116</v>
      </c>
      <c r="H98" s="97" t="s">
        <v>88</v>
      </c>
      <c r="I98" s="97" t="s">
        <v>89</v>
      </c>
      <c r="J98" s="97" t="s">
        <v>89</v>
      </c>
      <c r="K98" s="21" t="s">
        <v>115</v>
      </c>
      <c r="L98" s="43" t="s">
        <v>425</v>
      </c>
      <c r="M98" s="27">
        <f>30000000*0.85</f>
        <v>25500000</v>
      </c>
      <c r="N98" s="97">
        <v>2021</v>
      </c>
      <c r="O98" s="100" t="s">
        <v>694</v>
      </c>
      <c r="P98" s="97" t="s">
        <v>90</v>
      </c>
      <c r="Q98" s="97"/>
      <c r="R98" s="97" t="s">
        <v>90</v>
      </c>
      <c r="S98" s="97" t="s">
        <v>90</v>
      </c>
      <c r="T98" s="97"/>
      <c r="U98" s="97"/>
      <c r="V98" s="97"/>
      <c r="W98" s="16" t="s">
        <v>90</v>
      </c>
      <c r="X98" s="97"/>
      <c r="Y98" s="100" t="s">
        <v>420</v>
      </c>
      <c r="Z98" s="100" t="s">
        <v>377</v>
      </c>
    </row>
    <row r="99" spans="1:27" ht="65.45" customHeight="1" x14ac:dyDescent="0.25">
      <c r="A99" s="137"/>
      <c r="B99" s="138"/>
      <c r="C99" s="139"/>
      <c r="D99" s="140"/>
      <c r="E99" s="146"/>
      <c r="F99" s="140"/>
      <c r="G99" s="100" t="s">
        <v>344</v>
      </c>
      <c r="H99" s="97" t="s">
        <v>88</v>
      </c>
      <c r="I99" s="97" t="s">
        <v>89</v>
      </c>
      <c r="J99" s="97" t="s">
        <v>89</v>
      </c>
      <c r="K99" s="21" t="s">
        <v>426</v>
      </c>
      <c r="L99" s="25" t="s">
        <v>427</v>
      </c>
      <c r="M99" s="27">
        <f>9600000*0.85</f>
        <v>8160000</v>
      </c>
      <c r="N99" s="97">
        <v>2022</v>
      </c>
      <c r="O99" s="100" t="s">
        <v>696</v>
      </c>
      <c r="P99" s="97" t="s">
        <v>90</v>
      </c>
      <c r="Q99" s="97" t="s">
        <v>90</v>
      </c>
      <c r="R99" s="97" t="s">
        <v>90</v>
      </c>
      <c r="S99" s="97" t="s">
        <v>90</v>
      </c>
      <c r="T99" s="97"/>
      <c r="U99" s="97"/>
      <c r="V99" s="97"/>
      <c r="W99" s="97"/>
      <c r="X99" s="97" t="s">
        <v>90</v>
      </c>
      <c r="Y99" s="100" t="s">
        <v>420</v>
      </c>
      <c r="Z99" s="100" t="s">
        <v>377</v>
      </c>
    </row>
    <row r="100" spans="1:27" ht="38.25" x14ac:dyDescent="0.25">
      <c r="A100" s="137"/>
      <c r="B100" s="138"/>
      <c r="C100" s="139"/>
      <c r="D100" s="140"/>
      <c r="E100" s="146"/>
      <c r="F100" s="140"/>
      <c r="G100" s="99" t="s">
        <v>206</v>
      </c>
      <c r="H100" s="97" t="s">
        <v>88</v>
      </c>
      <c r="I100" s="97" t="s">
        <v>89</v>
      </c>
      <c r="J100" s="97" t="s">
        <v>89</v>
      </c>
      <c r="K100" s="21" t="s">
        <v>248</v>
      </c>
      <c r="L100" s="40" t="s">
        <v>428</v>
      </c>
      <c r="M100" s="27">
        <f>360000*0.85</f>
        <v>306000</v>
      </c>
      <c r="N100" s="97">
        <v>2021</v>
      </c>
      <c r="O100" s="100" t="s">
        <v>697</v>
      </c>
      <c r="P100" s="97" t="s">
        <v>90</v>
      </c>
      <c r="Q100" s="97" t="s">
        <v>90</v>
      </c>
      <c r="R100" s="97" t="s">
        <v>90</v>
      </c>
      <c r="S100" s="97" t="s">
        <v>90</v>
      </c>
      <c r="T100" s="97"/>
      <c r="U100" s="97"/>
      <c r="V100" s="97" t="s">
        <v>90</v>
      </c>
      <c r="W100" s="97"/>
      <c r="X100" s="97"/>
      <c r="Y100" s="100" t="s">
        <v>402</v>
      </c>
      <c r="Z100" s="97" t="s">
        <v>117</v>
      </c>
    </row>
    <row r="101" spans="1:27" ht="39" customHeight="1" x14ac:dyDescent="0.25">
      <c r="A101" s="137"/>
      <c r="B101" s="138"/>
      <c r="C101" s="139"/>
      <c r="D101" s="140"/>
      <c r="E101" s="146"/>
      <c r="F101" s="140"/>
      <c r="G101" s="99" t="s">
        <v>484</v>
      </c>
      <c r="H101" s="97" t="s">
        <v>88</v>
      </c>
      <c r="I101" s="97" t="s">
        <v>89</v>
      </c>
      <c r="J101" s="97" t="s">
        <v>89</v>
      </c>
      <c r="K101" s="21" t="s">
        <v>484</v>
      </c>
      <c r="L101" s="129">
        <v>6000000</v>
      </c>
      <c r="M101" s="128">
        <f t="shared" ref="M101:M108" si="8">L101*0.85</f>
        <v>5100000</v>
      </c>
      <c r="N101" s="62" t="s">
        <v>676</v>
      </c>
      <c r="O101" s="62" t="s">
        <v>656</v>
      </c>
      <c r="P101" s="97"/>
      <c r="Q101" s="97"/>
      <c r="R101" s="97"/>
      <c r="S101" s="97"/>
      <c r="T101" s="97"/>
      <c r="U101" s="97"/>
      <c r="V101" s="97" t="s">
        <v>90</v>
      </c>
      <c r="W101" s="97"/>
      <c r="X101" s="97"/>
      <c r="Y101" s="100" t="s">
        <v>458</v>
      </c>
      <c r="Z101" s="97" t="s">
        <v>117</v>
      </c>
    </row>
    <row r="102" spans="1:27" ht="35.25" customHeight="1" x14ac:dyDescent="0.25">
      <c r="A102" s="137"/>
      <c r="B102" s="138"/>
      <c r="C102" s="139"/>
      <c r="D102" s="140"/>
      <c r="E102" s="146"/>
      <c r="F102" s="140"/>
      <c r="G102" s="99" t="s">
        <v>698</v>
      </c>
      <c r="H102" s="97" t="s">
        <v>88</v>
      </c>
      <c r="I102" s="97" t="s">
        <v>89</v>
      </c>
      <c r="J102" s="97" t="s">
        <v>89</v>
      </c>
      <c r="K102" s="21" t="s">
        <v>699</v>
      </c>
      <c r="L102" s="129">
        <v>6000000</v>
      </c>
      <c r="M102" s="128">
        <f t="shared" si="8"/>
        <v>5100000</v>
      </c>
      <c r="N102" s="62" t="s">
        <v>676</v>
      </c>
      <c r="O102" s="62" t="s">
        <v>656</v>
      </c>
      <c r="P102" s="97"/>
      <c r="Q102" s="97" t="s">
        <v>90</v>
      </c>
      <c r="R102" s="97"/>
      <c r="S102" s="97"/>
      <c r="T102" s="97"/>
      <c r="U102" s="97"/>
      <c r="V102" s="97"/>
      <c r="W102" s="97"/>
      <c r="X102" s="97"/>
      <c r="Y102" s="100" t="s">
        <v>458</v>
      </c>
      <c r="Z102" s="97" t="s">
        <v>117</v>
      </c>
    </row>
    <row r="103" spans="1:27" ht="59.25" customHeight="1" x14ac:dyDescent="0.25">
      <c r="A103" s="137"/>
      <c r="B103" s="138"/>
      <c r="C103" s="139"/>
      <c r="D103" s="140"/>
      <c r="E103" s="146"/>
      <c r="F103" s="140"/>
      <c r="G103" s="99" t="s">
        <v>485</v>
      </c>
      <c r="H103" s="97" t="s">
        <v>88</v>
      </c>
      <c r="I103" s="97" t="s">
        <v>89</v>
      </c>
      <c r="J103" s="97" t="s">
        <v>89</v>
      </c>
      <c r="K103" s="21" t="s">
        <v>486</v>
      </c>
      <c r="L103" s="129">
        <v>6000000</v>
      </c>
      <c r="M103" s="128">
        <f t="shared" si="8"/>
        <v>5100000</v>
      </c>
      <c r="N103" s="62" t="s">
        <v>676</v>
      </c>
      <c r="O103" s="62" t="s">
        <v>656</v>
      </c>
      <c r="P103" s="97"/>
      <c r="Q103" s="97"/>
      <c r="R103" s="97"/>
      <c r="S103" s="97" t="s">
        <v>90</v>
      </c>
      <c r="T103" s="97"/>
      <c r="U103" s="97"/>
      <c r="V103" s="97" t="s">
        <v>90</v>
      </c>
      <c r="W103" s="97"/>
      <c r="X103" s="97"/>
      <c r="Y103" s="100" t="s">
        <v>458</v>
      </c>
      <c r="Z103" s="97" t="s">
        <v>117</v>
      </c>
    </row>
    <row r="104" spans="1:27" ht="36.75" customHeight="1" x14ac:dyDescent="0.25">
      <c r="A104" s="137"/>
      <c r="B104" s="138"/>
      <c r="C104" s="139"/>
      <c r="D104" s="140"/>
      <c r="E104" s="146"/>
      <c r="F104" s="140"/>
      <c r="G104" s="99" t="s">
        <v>700</v>
      </c>
      <c r="H104" s="97" t="s">
        <v>88</v>
      </c>
      <c r="I104" s="97" t="s">
        <v>89</v>
      </c>
      <c r="J104" s="97" t="s">
        <v>89</v>
      </c>
      <c r="K104" s="21" t="s">
        <v>700</v>
      </c>
      <c r="L104" s="129">
        <v>6000000</v>
      </c>
      <c r="M104" s="128">
        <f t="shared" si="8"/>
        <v>5100000</v>
      </c>
      <c r="N104" s="62" t="s">
        <v>676</v>
      </c>
      <c r="O104" s="62" t="s">
        <v>656</v>
      </c>
      <c r="P104" s="97"/>
      <c r="Q104" s="97" t="s">
        <v>90</v>
      </c>
      <c r="R104" s="97"/>
      <c r="S104" s="97"/>
      <c r="T104" s="97"/>
      <c r="U104" s="97"/>
      <c r="V104" s="97"/>
      <c r="W104" s="97"/>
      <c r="X104" s="97"/>
      <c r="Y104" s="100" t="s">
        <v>458</v>
      </c>
      <c r="Z104" s="97" t="s">
        <v>117</v>
      </c>
    </row>
    <row r="105" spans="1:27" ht="42.75" customHeight="1" x14ac:dyDescent="0.25">
      <c r="A105" s="137"/>
      <c r="B105" s="138"/>
      <c r="C105" s="139"/>
      <c r="D105" s="140"/>
      <c r="E105" s="146"/>
      <c r="F105" s="140"/>
      <c r="G105" s="99" t="s">
        <v>487</v>
      </c>
      <c r="H105" s="97" t="s">
        <v>88</v>
      </c>
      <c r="I105" s="97" t="s">
        <v>89</v>
      </c>
      <c r="J105" s="97" t="s">
        <v>89</v>
      </c>
      <c r="K105" s="21" t="s">
        <v>487</v>
      </c>
      <c r="L105" s="129">
        <v>3500000</v>
      </c>
      <c r="M105" s="128">
        <f t="shared" si="8"/>
        <v>2975000</v>
      </c>
      <c r="N105" s="62" t="s">
        <v>676</v>
      </c>
      <c r="O105" s="62" t="s">
        <v>656</v>
      </c>
      <c r="P105" s="97"/>
      <c r="Q105" s="97"/>
      <c r="R105" s="97"/>
      <c r="S105" s="97"/>
      <c r="T105" s="97"/>
      <c r="U105" s="97"/>
      <c r="V105" s="97" t="s">
        <v>90</v>
      </c>
      <c r="W105" s="97"/>
      <c r="X105" s="97"/>
      <c r="Y105" s="100" t="s">
        <v>458</v>
      </c>
      <c r="Z105" s="97" t="s">
        <v>117</v>
      </c>
    </row>
    <row r="106" spans="1:27" ht="42.75" customHeight="1" x14ac:dyDescent="0.25">
      <c r="A106" s="137"/>
      <c r="B106" s="138"/>
      <c r="C106" s="139"/>
      <c r="D106" s="140"/>
      <c r="E106" s="146"/>
      <c r="F106" s="140"/>
      <c r="G106" s="72" t="s">
        <v>701</v>
      </c>
      <c r="H106" s="64" t="s">
        <v>88</v>
      </c>
      <c r="I106" s="64" t="s">
        <v>89</v>
      </c>
      <c r="J106" s="64" t="s">
        <v>89</v>
      </c>
      <c r="K106" s="72" t="s">
        <v>701</v>
      </c>
      <c r="L106" s="129">
        <v>12000000</v>
      </c>
      <c r="M106" s="128">
        <f t="shared" si="8"/>
        <v>10200000</v>
      </c>
      <c r="N106" s="62">
        <v>2027</v>
      </c>
      <c r="O106" s="62">
        <v>2028</v>
      </c>
      <c r="P106" s="64"/>
      <c r="Q106" s="64"/>
      <c r="R106" s="64"/>
      <c r="S106" s="64"/>
      <c r="T106" s="64"/>
      <c r="U106" s="64"/>
      <c r="V106" s="64"/>
      <c r="W106" s="64"/>
      <c r="X106" s="64"/>
      <c r="Y106" s="62" t="s">
        <v>458</v>
      </c>
      <c r="Z106" s="64" t="s">
        <v>117</v>
      </c>
    </row>
    <row r="107" spans="1:27" ht="42.75" customHeight="1" x14ac:dyDescent="0.25">
      <c r="A107" s="137"/>
      <c r="B107" s="138"/>
      <c r="C107" s="139"/>
      <c r="D107" s="140"/>
      <c r="E107" s="146"/>
      <c r="F107" s="140"/>
      <c r="G107" s="72" t="s">
        <v>702</v>
      </c>
      <c r="H107" s="64" t="s">
        <v>88</v>
      </c>
      <c r="I107" s="64" t="s">
        <v>89</v>
      </c>
      <c r="J107" s="64" t="s">
        <v>89</v>
      </c>
      <c r="K107" s="72" t="s">
        <v>702</v>
      </c>
      <c r="L107" s="129">
        <v>50000000</v>
      </c>
      <c r="M107" s="128">
        <f t="shared" si="8"/>
        <v>42500000</v>
      </c>
      <c r="N107" s="62">
        <v>2027</v>
      </c>
      <c r="O107" s="62">
        <v>2028</v>
      </c>
      <c r="P107" s="64"/>
      <c r="Q107" s="64"/>
      <c r="R107" s="64"/>
      <c r="S107" s="64"/>
      <c r="T107" s="64"/>
      <c r="U107" s="64"/>
      <c r="V107" s="64"/>
      <c r="W107" s="64" t="s">
        <v>90</v>
      </c>
      <c r="X107" s="64"/>
      <c r="Y107" s="62" t="s">
        <v>458</v>
      </c>
      <c r="Z107" s="64" t="s">
        <v>117</v>
      </c>
    </row>
    <row r="108" spans="1:27" ht="42.75" customHeight="1" x14ac:dyDescent="0.25">
      <c r="A108" s="137"/>
      <c r="B108" s="138"/>
      <c r="C108" s="139"/>
      <c r="D108" s="140"/>
      <c r="E108" s="146"/>
      <c r="F108" s="140"/>
      <c r="G108" s="72" t="s">
        <v>703</v>
      </c>
      <c r="H108" s="64" t="s">
        <v>88</v>
      </c>
      <c r="I108" s="64" t="s">
        <v>89</v>
      </c>
      <c r="J108" s="64" t="s">
        <v>89</v>
      </c>
      <c r="K108" s="72" t="s">
        <v>703</v>
      </c>
      <c r="L108" s="129">
        <v>20000000</v>
      </c>
      <c r="M108" s="128">
        <f t="shared" si="8"/>
        <v>17000000</v>
      </c>
      <c r="N108" s="62">
        <v>2027</v>
      </c>
      <c r="O108" s="62">
        <v>2028</v>
      </c>
      <c r="P108" s="64"/>
      <c r="Q108" s="64"/>
      <c r="R108" s="64"/>
      <c r="S108" s="64"/>
      <c r="T108" s="64"/>
      <c r="U108" s="64"/>
      <c r="V108" s="64"/>
      <c r="W108" s="64"/>
      <c r="X108" s="64"/>
      <c r="Y108" s="62" t="s">
        <v>458</v>
      </c>
      <c r="Z108" s="64" t="s">
        <v>117</v>
      </c>
    </row>
    <row r="109" spans="1:27" ht="76.5" customHeight="1" x14ac:dyDescent="0.25">
      <c r="A109" s="137">
        <v>8</v>
      </c>
      <c r="B109" s="138" t="s">
        <v>65</v>
      </c>
      <c r="C109" s="139" t="s">
        <v>82</v>
      </c>
      <c r="D109" s="159" t="s">
        <v>326</v>
      </c>
      <c r="E109" s="146">
        <v>600083730</v>
      </c>
      <c r="F109" s="140">
        <v>600083730</v>
      </c>
      <c r="G109" s="100" t="s">
        <v>704</v>
      </c>
      <c r="H109" s="97" t="s">
        <v>88</v>
      </c>
      <c r="I109" s="97" t="s">
        <v>89</v>
      </c>
      <c r="J109" s="97" t="s">
        <v>89</v>
      </c>
      <c r="K109" s="20" t="s">
        <v>429</v>
      </c>
      <c r="L109" s="26" t="s">
        <v>772</v>
      </c>
      <c r="M109" s="27">
        <v>5100000</v>
      </c>
      <c r="N109" s="62" t="s">
        <v>705</v>
      </c>
      <c r="O109" s="17" t="s">
        <v>706</v>
      </c>
      <c r="P109" s="97"/>
      <c r="Q109" s="97" t="s">
        <v>90</v>
      </c>
      <c r="R109" s="97"/>
      <c r="S109" s="97"/>
      <c r="T109" s="97"/>
      <c r="U109" s="97"/>
      <c r="V109" s="97" t="s">
        <v>90</v>
      </c>
      <c r="W109" s="97"/>
      <c r="X109" s="97"/>
      <c r="Y109" s="100" t="s">
        <v>548</v>
      </c>
      <c r="Z109" s="62" t="s">
        <v>648</v>
      </c>
      <c r="AA109" s="57"/>
    </row>
    <row r="110" spans="1:27" ht="94.5" customHeight="1" x14ac:dyDescent="0.25">
      <c r="A110" s="137"/>
      <c r="B110" s="138"/>
      <c r="C110" s="139"/>
      <c r="D110" s="159"/>
      <c r="E110" s="146"/>
      <c r="F110" s="140"/>
      <c r="G110" s="163" t="s">
        <v>549</v>
      </c>
      <c r="H110" s="160" t="s">
        <v>88</v>
      </c>
      <c r="I110" s="160" t="s">
        <v>89</v>
      </c>
      <c r="J110" s="160" t="s">
        <v>89</v>
      </c>
      <c r="K110" s="20" t="s">
        <v>550</v>
      </c>
      <c r="L110" s="46" t="s">
        <v>773</v>
      </c>
      <c r="M110" s="43" t="s">
        <v>551</v>
      </c>
      <c r="N110" s="62" t="s">
        <v>687</v>
      </c>
      <c r="O110" s="62" t="s">
        <v>656</v>
      </c>
      <c r="P110" s="97"/>
      <c r="Q110" s="97"/>
      <c r="R110" s="97"/>
      <c r="S110" s="97" t="s">
        <v>90</v>
      </c>
      <c r="T110" s="97"/>
      <c r="U110" s="97"/>
      <c r="V110" s="97"/>
      <c r="W110" s="97"/>
      <c r="X110" s="97"/>
      <c r="Y110" s="100" t="s">
        <v>552</v>
      </c>
      <c r="Z110" s="62" t="s">
        <v>648</v>
      </c>
      <c r="AA110" s="57"/>
    </row>
    <row r="111" spans="1:27" ht="76.5" x14ac:dyDescent="0.25">
      <c r="A111" s="137"/>
      <c r="B111" s="138"/>
      <c r="C111" s="139"/>
      <c r="D111" s="159"/>
      <c r="E111" s="146"/>
      <c r="F111" s="140"/>
      <c r="G111" s="163"/>
      <c r="H111" s="160"/>
      <c r="I111" s="160"/>
      <c r="J111" s="160"/>
      <c r="K111" s="20" t="s">
        <v>553</v>
      </c>
      <c r="L111" s="46" t="s">
        <v>770</v>
      </c>
      <c r="M111" s="43" t="s">
        <v>540</v>
      </c>
      <c r="N111" s="62" t="s">
        <v>687</v>
      </c>
      <c r="O111" s="62" t="s">
        <v>656</v>
      </c>
      <c r="P111" s="97" t="s">
        <v>90</v>
      </c>
      <c r="Q111" s="97"/>
      <c r="R111" s="97"/>
      <c r="S111" s="97"/>
      <c r="T111" s="97"/>
      <c r="U111" s="97"/>
      <c r="V111" s="97"/>
      <c r="W111" s="97"/>
      <c r="X111" s="97"/>
      <c r="Y111" s="100" t="s">
        <v>552</v>
      </c>
      <c r="Z111" s="62" t="s">
        <v>648</v>
      </c>
      <c r="AA111" s="57"/>
    </row>
    <row r="112" spans="1:27" ht="90" customHeight="1" x14ac:dyDescent="0.25">
      <c r="A112" s="137"/>
      <c r="B112" s="138"/>
      <c r="C112" s="139"/>
      <c r="D112" s="159"/>
      <c r="E112" s="146"/>
      <c r="F112" s="140"/>
      <c r="G112" s="163"/>
      <c r="H112" s="160"/>
      <c r="I112" s="160"/>
      <c r="J112" s="160"/>
      <c r="K112" s="20" t="s">
        <v>554</v>
      </c>
      <c r="L112" s="46" t="s">
        <v>774</v>
      </c>
      <c r="M112" s="43" t="s">
        <v>555</v>
      </c>
      <c r="N112" s="62" t="s">
        <v>687</v>
      </c>
      <c r="O112" s="62" t="s">
        <v>656</v>
      </c>
      <c r="P112" s="97"/>
      <c r="Q112" s="97" t="s">
        <v>90</v>
      </c>
      <c r="R112" s="97"/>
      <c r="S112" s="97"/>
      <c r="T112" s="97"/>
      <c r="U112" s="97"/>
      <c r="V112" s="97"/>
      <c r="W112" s="97"/>
      <c r="X112" s="97"/>
      <c r="Y112" s="100" t="s">
        <v>552</v>
      </c>
      <c r="Z112" s="62" t="s">
        <v>648</v>
      </c>
      <c r="AA112" s="57"/>
    </row>
    <row r="113" spans="1:28" ht="50.25" customHeight="1" x14ac:dyDescent="0.25">
      <c r="A113" s="137"/>
      <c r="B113" s="138"/>
      <c r="C113" s="139"/>
      <c r="D113" s="159"/>
      <c r="E113" s="146"/>
      <c r="F113" s="140"/>
      <c r="G113" s="99" t="s">
        <v>234</v>
      </c>
      <c r="H113" s="19" t="s">
        <v>88</v>
      </c>
      <c r="I113" s="19" t="s">
        <v>89</v>
      </c>
      <c r="J113" s="19" t="s">
        <v>89</v>
      </c>
      <c r="K113" s="20" t="s">
        <v>707</v>
      </c>
      <c r="L113" s="80" t="s">
        <v>708</v>
      </c>
      <c r="M113" s="63">
        <f>7000000*0.85</f>
        <v>5950000</v>
      </c>
      <c r="N113" s="62" t="s">
        <v>687</v>
      </c>
      <c r="O113" s="62" t="s">
        <v>656</v>
      </c>
      <c r="P113" s="97"/>
      <c r="Q113" s="97"/>
      <c r="R113" s="97"/>
      <c r="S113" s="97"/>
      <c r="T113" s="97"/>
      <c r="U113" s="97"/>
      <c r="V113" s="97" t="s">
        <v>90</v>
      </c>
      <c r="W113" s="97"/>
      <c r="X113" s="97"/>
      <c r="Y113" s="100" t="s">
        <v>552</v>
      </c>
      <c r="Z113" s="97" t="s">
        <v>117</v>
      </c>
      <c r="AA113" s="57"/>
    </row>
    <row r="114" spans="1:28" ht="33.75" customHeight="1" x14ac:dyDescent="0.25">
      <c r="A114" s="137"/>
      <c r="B114" s="138"/>
      <c r="C114" s="139"/>
      <c r="D114" s="159"/>
      <c r="E114" s="146"/>
      <c r="F114" s="140"/>
      <c r="G114" s="99" t="s">
        <v>194</v>
      </c>
      <c r="H114" s="19" t="s">
        <v>88</v>
      </c>
      <c r="I114" s="19" t="s">
        <v>89</v>
      </c>
      <c r="J114" s="19" t="s">
        <v>89</v>
      </c>
      <c r="K114" s="20" t="s">
        <v>556</v>
      </c>
      <c r="L114" s="46">
        <v>1000000</v>
      </c>
      <c r="M114" s="27">
        <f>L114*0.85</f>
        <v>850000</v>
      </c>
      <c r="N114" s="62" t="s">
        <v>687</v>
      </c>
      <c r="O114" s="62" t="s">
        <v>656</v>
      </c>
      <c r="P114" s="97" t="s">
        <v>90</v>
      </c>
      <c r="Q114" s="97" t="s">
        <v>90</v>
      </c>
      <c r="R114" s="97"/>
      <c r="S114" s="97" t="s">
        <v>90</v>
      </c>
      <c r="T114" s="97"/>
      <c r="U114" s="97"/>
      <c r="V114" s="97" t="s">
        <v>90</v>
      </c>
      <c r="W114" s="97"/>
      <c r="X114" s="97"/>
      <c r="Y114" s="100" t="s">
        <v>552</v>
      </c>
      <c r="Z114" s="97" t="s">
        <v>117</v>
      </c>
      <c r="AA114" s="57"/>
    </row>
    <row r="115" spans="1:28" ht="29.25" customHeight="1" x14ac:dyDescent="0.25">
      <c r="A115" s="137"/>
      <c r="B115" s="138"/>
      <c r="C115" s="139"/>
      <c r="D115" s="159"/>
      <c r="E115" s="146"/>
      <c r="F115" s="140"/>
      <c r="G115" s="99" t="s">
        <v>205</v>
      </c>
      <c r="H115" s="19" t="s">
        <v>88</v>
      </c>
      <c r="I115" s="19" t="s">
        <v>89</v>
      </c>
      <c r="J115" s="19" t="s">
        <v>89</v>
      </c>
      <c r="K115" s="20" t="s">
        <v>541</v>
      </c>
      <c r="L115" s="32">
        <v>9000000</v>
      </c>
      <c r="M115" s="49">
        <f>L115*0.85</f>
        <v>7650000</v>
      </c>
      <c r="N115" s="62" t="s">
        <v>687</v>
      </c>
      <c r="O115" s="62" t="s">
        <v>656</v>
      </c>
      <c r="P115" s="97"/>
      <c r="Q115" s="97"/>
      <c r="R115" s="97"/>
      <c r="S115" s="97"/>
      <c r="T115" s="97"/>
      <c r="U115" s="97"/>
      <c r="V115" s="97"/>
      <c r="W115" s="97"/>
      <c r="X115" s="97" t="s">
        <v>90</v>
      </c>
      <c r="Y115" s="100" t="s">
        <v>552</v>
      </c>
      <c r="Z115" s="97" t="s">
        <v>117</v>
      </c>
      <c r="AA115" s="57"/>
    </row>
    <row r="116" spans="1:28" ht="27.75" customHeight="1" x14ac:dyDescent="0.25">
      <c r="A116" s="137"/>
      <c r="B116" s="138"/>
      <c r="C116" s="139"/>
      <c r="D116" s="159"/>
      <c r="E116" s="146"/>
      <c r="F116" s="140"/>
      <c r="G116" s="99" t="s">
        <v>488</v>
      </c>
      <c r="H116" s="19" t="s">
        <v>88</v>
      </c>
      <c r="I116" s="19" t="s">
        <v>89</v>
      </c>
      <c r="J116" s="19" t="s">
        <v>89</v>
      </c>
      <c r="K116" s="20" t="s">
        <v>488</v>
      </c>
      <c r="L116" s="129">
        <v>4000000</v>
      </c>
      <c r="M116" s="128">
        <f t="shared" ref="M116:M121" si="9">L116*0.85</f>
        <v>3400000</v>
      </c>
      <c r="N116" s="62" t="s">
        <v>655</v>
      </c>
      <c r="O116" s="62" t="s">
        <v>656</v>
      </c>
      <c r="P116" s="97"/>
      <c r="Q116" s="97"/>
      <c r="R116" s="97" t="s">
        <v>90</v>
      </c>
      <c r="S116" s="97"/>
      <c r="T116" s="97"/>
      <c r="U116" s="97"/>
      <c r="V116" s="97" t="s">
        <v>90</v>
      </c>
      <c r="W116" s="97"/>
      <c r="X116" s="97"/>
      <c r="Y116" s="100" t="s">
        <v>458</v>
      </c>
      <c r="Z116" s="97" t="s">
        <v>117</v>
      </c>
      <c r="AA116" s="57"/>
    </row>
    <row r="117" spans="1:28" ht="22.5" customHeight="1" x14ac:dyDescent="0.25">
      <c r="A117" s="137"/>
      <c r="B117" s="138"/>
      <c r="C117" s="139"/>
      <c r="D117" s="159"/>
      <c r="E117" s="146"/>
      <c r="F117" s="140"/>
      <c r="G117" s="99" t="s">
        <v>470</v>
      </c>
      <c r="H117" s="19" t="s">
        <v>88</v>
      </c>
      <c r="I117" s="19" t="s">
        <v>89</v>
      </c>
      <c r="J117" s="19" t="s">
        <v>89</v>
      </c>
      <c r="K117" s="20" t="s">
        <v>470</v>
      </c>
      <c r="L117" s="129">
        <v>6000000</v>
      </c>
      <c r="M117" s="128">
        <f t="shared" si="9"/>
        <v>5100000</v>
      </c>
      <c r="N117" s="62" t="s">
        <v>655</v>
      </c>
      <c r="O117" s="62" t="s">
        <v>656</v>
      </c>
      <c r="P117" s="97"/>
      <c r="Q117" s="97"/>
      <c r="R117" s="97" t="s">
        <v>90</v>
      </c>
      <c r="S117" s="97"/>
      <c r="T117" s="97"/>
      <c r="U117" s="97"/>
      <c r="V117" s="97" t="s">
        <v>90</v>
      </c>
      <c r="W117" s="97"/>
      <c r="X117" s="97"/>
      <c r="Y117" s="100" t="s">
        <v>458</v>
      </c>
      <c r="Z117" s="97" t="s">
        <v>117</v>
      </c>
      <c r="AA117" s="57"/>
    </row>
    <row r="118" spans="1:28" ht="25.5" customHeight="1" x14ac:dyDescent="0.25">
      <c r="A118" s="137"/>
      <c r="B118" s="138"/>
      <c r="C118" s="139"/>
      <c r="D118" s="159"/>
      <c r="E118" s="146"/>
      <c r="F118" s="140"/>
      <c r="G118" s="99" t="s">
        <v>709</v>
      </c>
      <c r="H118" s="19" t="s">
        <v>88</v>
      </c>
      <c r="I118" s="19" t="s">
        <v>89</v>
      </c>
      <c r="J118" s="19" t="s">
        <v>89</v>
      </c>
      <c r="K118" s="20" t="s">
        <v>710</v>
      </c>
      <c r="L118" s="129">
        <v>12000000</v>
      </c>
      <c r="M118" s="128">
        <f t="shared" si="9"/>
        <v>10200000</v>
      </c>
      <c r="N118" s="62" t="s">
        <v>655</v>
      </c>
      <c r="O118" s="62" t="s">
        <v>656</v>
      </c>
      <c r="P118" s="97"/>
      <c r="Q118" s="97"/>
      <c r="R118" s="97"/>
      <c r="S118" s="97"/>
      <c r="T118" s="97"/>
      <c r="U118" s="97"/>
      <c r="V118" s="97" t="s">
        <v>90</v>
      </c>
      <c r="W118" s="97"/>
      <c r="X118" s="97"/>
      <c r="Y118" s="100" t="s">
        <v>458</v>
      </c>
      <c r="Z118" s="97" t="s">
        <v>117</v>
      </c>
      <c r="AA118" s="57"/>
    </row>
    <row r="119" spans="1:28" ht="29.45" customHeight="1" x14ac:dyDescent="0.25">
      <c r="A119" s="137"/>
      <c r="B119" s="138"/>
      <c r="C119" s="139"/>
      <c r="D119" s="159"/>
      <c r="E119" s="146"/>
      <c r="F119" s="140"/>
      <c r="G119" s="99" t="s">
        <v>480</v>
      </c>
      <c r="H119" s="19" t="s">
        <v>88</v>
      </c>
      <c r="I119" s="19" t="s">
        <v>89</v>
      </c>
      <c r="J119" s="19" t="s">
        <v>89</v>
      </c>
      <c r="K119" s="20" t="s">
        <v>480</v>
      </c>
      <c r="L119" s="129">
        <v>6000000</v>
      </c>
      <c r="M119" s="128">
        <f t="shared" si="9"/>
        <v>5100000</v>
      </c>
      <c r="N119" s="62" t="s">
        <v>655</v>
      </c>
      <c r="O119" s="62" t="s">
        <v>656</v>
      </c>
      <c r="P119" s="97"/>
      <c r="Q119" s="97" t="s">
        <v>90</v>
      </c>
      <c r="R119" s="97"/>
      <c r="S119" s="97"/>
      <c r="T119" s="97"/>
      <c r="U119" s="97"/>
      <c r="V119" s="97"/>
      <c r="W119" s="97"/>
      <c r="X119" s="97"/>
      <c r="Y119" s="100" t="s">
        <v>458</v>
      </c>
      <c r="Z119" s="97" t="s">
        <v>117</v>
      </c>
      <c r="AA119" s="57"/>
    </row>
    <row r="120" spans="1:28" ht="29.45" customHeight="1" x14ac:dyDescent="0.25">
      <c r="A120" s="137"/>
      <c r="B120" s="138"/>
      <c r="C120" s="139"/>
      <c r="D120" s="159"/>
      <c r="E120" s="146"/>
      <c r="F120" s="140"/>
      <c r="G120" s="99" t="s">
        <v>711</v>
      </c>
      <c r="H120" s="19" t="s">
        <v>88</v>
      </c>
      <c r="I120" s="19" t="s">
        <v>89</v>
      </c>
      <c r="J120" s="19" t="s">
        <v>89</v>
      </c>
      <c r="K120" s="20" t="s">
        <v>711</v>
      </c>
      <c r="L120" s="129">
        <v>6000000</v>
      </c>
      <c r="M120" s="128">
        <f t="shared" si="9"/>
        <v>5100000</v>
      </c>
      <c r="N120" s="62" t="s">
        <v>655</v>
      </c>
      <c r="O120" s="62" t="s">
        <v>656</v>
      </c>
      <c r="P120" s="97"/>
      <c r="Q120" s="97"/>
      <c r="R120" s="97"/>
      <c r="S120" s="97"/>
      <c r="T120" s="97"/>
      <c r="U120" s="97"/>
      <c r="V120" s="97" t="s">
        <v>90</v>
      </c>
      <c r="W120" s="97"/>
      <c r="X120" s="97"/>
      <c r="Y120" s="100" t="s">
        <v>458</v>
      </c>
      <c r="Z120" s="97" t="s">
        <v>117</v>
      </c>
      <c r="AA120" s="57"/>
    </row>
    <row r="121" spans="1:28" ht="29.45" customHeight="1" x14ac:dyDescent="0.25">
      <c r="A121" s="137"/>
      <c r="B121" s="138"/>
      <c r="C121" s="139"/>
      <c r="D121" s="159"/>
      <c r="E121" s="146"/>
      <c r="F121" s="140"/>
      <c r="G121" s="72" t="s">
        <v>751</v>
      </c>
      <c r="H121" s="86" t="s">
        <v>88</v>
      </c>
      <c r="I121" s="86" t="s">
        <v>89</v>
      </c>
      <c r="J121" s="86" t="s">
        <v>89</v>
      </c>
      <c r="K121" s="79" t="s">
        <v>752</v>
      </c>
      <c r="L121" s="129">
        <v>8000000</v>
      </c>
      <c r="M121" s="128">
        <f t="shared" si="9"/>
        <v>6800000</v>
      </c>
      <c r="N121" s="62">
        <v>2026</v>
      </c>
      <c r="O121" s="62">
        <v>2028</v>
      </c>
      <c r="P121" s="64"/>
      <c r="Q121" s="64"/>
      <c r="R121" s="64"/>
      <c r="S121" s="64"/>
      <c r="T121" s="64"/>
      <c r="U121" s="64"/>
      <c r="V121" s="64"/>
      <c r="W121" s="64"/>
      <c r="X121" s="64"/>
      <c r="Y121" s="62" t="s">
        <v>458</v>
      </c>
      <c r="Z121" s="64" t="s">
        <v>117</v>
      </c>
      <c r="AA121" s="57"/>
    </row>
    <row r="122" spans="1:28" ht="76.5" customHeight="1" x14ac:dyDescent="0.25">
      <c r="A122" s="137">
        <v>9</v>
      </c>
      <c r="B122" s="138" t="s">
        <v>66</v>
      </c>
      <c r="C122" s="139" t="s">
        <v>82</v>
      </c>
      <c r="D122" s="140">
        <v>47324082</v>
      </c>
      <c r="E122" s="146">
        <v>600083900</v>
      </c>
      <c r="F122" s="140" t="s">
        <v>67</v>
      </c>
      <c r="G122" s="163" t="s">
        <v>557</v>
      </c>
      <c r="H122" s="160" t="s">
        <v>88</v>
      </c>
      <c r="I122" s="160" t="s">
        <v>89</v>
      </c>
      <c r="J122" s="160" t="s">
        <v>89</v>
      </c>
      <c r="K122" s="34" t="s">
        <v>558</v>
      </c>
      <c r="L122" s="46" t="s">
        <v>775</v>
      </c>
      <c r="M122" s="43" t="s">
        <v>559</v>
      </c>
      <c r="N122" s="62" t="s">
        <v>687</v>
      </c>
      <c r="O122" s="62" t="s">
        <v>656</v>
      </c>
      <c r="P122" s="97" t="s">
        <v>90</v>
      </c>
      <c r="Q122" s="97"/>
      <c r="R122" s="97"/>
      <c r="S122" s="97" t="s">
        <v>90</v>
      </c>
      <c r="T122" s="97"/>
      <c r="U122" s="97"/>
      <c r="V122" s="97"/>
      <c r="W122" s="97"/>
      <c r="X122" s="97"/>
      <c r="Y122" s="100" t="s">
        <v>560</v>
      </c>
      <c r="Z122" s="97" t="s">
        <v>117</v>
      </c>
      <c r="AA122" s="57"/>
    </row>
    <row r="123" spans="1:28" ht="81" customHeight="1" x14ac:dyDescent="0.25">
      <c r="A123" s="137"/>
      <c r="B123" s="138"/>
      <c r="C123" s="139"/>
      <c r="D123" s="140"/>
      <c r="E123" s="146"/>
      <c r="F123" s="140"/>
      <c r="G123" s="163"/>
      <c r="H123" s="160"/>
      <c r="I123" s="160"/>
      <c r="J123" s="160"/>
      <c r="K123" s="34" t="s">
        <v>553</v>
      </c>
      <c r="L123" s="46" t="s">
        <v>776</v>
      </c>
      <c r="M123" s="43" t="s">
        <v>561</v>
      </c>
      <c r="N123" s="62" t="s">
        <v>687</v>
      </c>
      <c r="O123" s="62" t="s">
        <v>656</v>
      </c>
      <c r="P123" s="97" t="s">
        <v>90</v>
      </c>
      <c r="Q123" s="97"/>
      <c r="R123" s="97"/>
      <c r="S123" s="97"/>
      <c r="T123" s="97"/>
      <c r="U123" s="97"/>
      <c r="V123" s="97"/>
      <c r="W123" s="97"/>
      <c r="X123" s="97"/>
      <c r="Y123" s="100" t="s">
        <v>560</v>
      </c>
      <c r="Z123" s="97" t="s">
        <v>117</v>
      </c>
    </row>
    <row r="124" spans="1:28" ht="69.75" customHeight="1" x14ac:dyDescent="0.25">
      <c r="A124" s="137"/>
      <c r="B124" s="138"/>
      <c r="C124" s="139"/>
      <c r="D124" s="140"/>
      <c r="E124" s="146"/>
      <c r="F124" s="140"/>
      <c r="G124" s="163"/>
      <c r="H124" s="160"/>
      <c r="I124" s="160"/>
      <c r="J124" s="160"/>
      <c r="K124" s="34" t="s">
        <v>562</v>
      </c>
      <c r="L124" s="46" t="s">
        <v>777</v>
      </c>
      <c r="M124" s="43" t="s">
        <v>563</v>
      </c>
      <c r="N124" s="62" t="s">
        <v>687</v>
      </c>
      <c r="O124" s="62" t="s">
        <v>656</v>
      </c>
      <c r="P124" s="97"/>
      <c r="Q124" s="97" t="s">
        <v>90</v>
      </c>
      <c r="R124" s="97"/>
      <c r="S124" s="97"/>
      <c r="T124" s="97"/>
      <c r="U124" s="97"/>
      <c r="V124" s="97"/>
      <c r="W124" s="97"/>
      <c r="X124" s="97"/>
      <c r="Y124" s="100" t="s">
        <v>560</v>
      </c>
      <c r="Z124" s="97" t="s">
        <v>117</v>
      </c>
    </row>
    <row r="125" spans="1:28" ht="114.75" x14ac:dyDescent="0.25">
      <c r="A125" s="137"/>
      <c r="B125" s="138"/>
      <c r="C125" s="139"/>
      <c r="D125" s="140"/>
      <c r="E125" s="146"/>
      <c r="F125" s="140"/>
      <c r="G125" s="99" t="s">
        <v>564</v>
      </c>
      <c r="H125" s="97" t="s">
        <v>88</v>
      </c>
      <c r="I125" s="97" t="s">
        <v>89</v>
      </c>
      <c r="J125" s="97" t="s">
        <v>89</v>
      </c>
      <c r="K125" s="20" t="s">
        <v>565</v>
      </c>
      <c r="L125" s="127" t="s">
        <v>778</v>
      </c>
      <c r="M125" s="130" t="s">
        <v>779</v>
      </c>
      <c r="N125" s="72" t="s">
        <v>712</v>
      </c>
      <c r="O125" s="100" t="s">
        <v>678</v>
      </c>
      <c r="P125" s="97"/>
      <c r="Q125" s="97"/>
      <c r="R125" s="97" t="s">
        <v>90</v>
      </c>
      <c r="S125" s="97" t="s">
        <v>90</v>
      </c>
      <c r="T125" s="97"/>
      <c r="U125" s="97"/>
      <c r="V125" s="97" t="s">
        <v>90</v>
      </c>
      <c r="W125" s="97" t="s">
        <v>90</v>
      </c>
      <c r="X125" s="97"/>
      <c r="Y125" s="100" t="s">
        <v>566</v>
      </c>
      <c r="Z125" s="97" t="s">
        <v>117</v>
      </c>
      <c r="AA125" s="57"/>
      <c r="AB125" s="92"/>
    </row>
    <row r="126" spans="1:28" ht="56.25" customHeight="1" x14ac:dyDescent="0.25">
      <c r="A126" s="137"/>
      <c r="B126" s="138"/>
      <c r="C126" s="139"/>
      <c r="D126" s="140"/>
      <c r="E126" s="146"/>
      <c r="F126" s="140"/>
      <c r="G126" s="99" t="s">
        <v>225</v>
      </c>
      <c r="H126" s="97" t="s">
        <v>229</v>
      </c>
      <c r="I126" s="97" t="s">
        <v>89</v>
      </c>
      <c r="J126" s="97" t="s">
        <v>89</v>
      </c>
      <c r="K126" s="20" t="s">
        <v>226</v>
      </c>
      <c r="L126" s="46" t="s">
        <v>780</v>
      </c>
      <c r="M126" s="43" t="s">
        <v>567</v>
      </c>
      <c r="N126" s="72" t="s">
        <v>655</v>
      </c>
      <c r="O126" s="62" t="s">
        <v>656</v>
      </c>
      <c r="P126" s="97"/>
      <c r="Q126" s="97"/>
      <c r="R126" s="97"/>
      <c r="S126" s="97"/>
      <c r="T126" s="97"/>
      <c r="U126" s="97"/>
      <c r="V126" s="97" t="s">
        <v>90</v>
      </c>
      <c r="W126" s="97"/>
      <c r="X126" s="97"/>
      <c r="Y126" s="100" t="s">
        <v>566</v>
      </c>
      <c r="Z126" s="97" t="s">
        <v>117</v>
      </c>
      <c r="AA126" s="57"/>
    </row>
    <row r="127" spans="1:28" ht="38.25" x14ac:dyDescent="0.25">
      <c r="A127" s="137"/>
      <c r="B127" s="138"/>
      <c r="C127" s="139"/>
      <c r="D127" s="140"/>
      <c r="E127" s="146"/>
      <c r="F127" s="140"/>
      <c r="G127" s="99" t="s">
        <v>227</v>
      </c>
      <c r="H127" s="97" t="s">
        <v>229</v>
      </c>
      <c r="I127" s="97" t="s">
        <v>89</v>
      </c>
      <c r="J127" s="97" t="s">
        <v>89</v>
      </c>
      <c r="K127" s="20" t="s">
        <v>228</v>
      </c>
      <c r="L127" s="46" t="s">
        <v>781</v>
      </c>
      <c r="M127" s="43" t="s">
        <v>568</v>
      </c>
      <c r="N127" s="72" t="s">
        <v>712</v>
      </c>
      <c r="O127" s="100" t="s">
        <v>678</v>
      </c>
      <c r="P127" s="97"/>
      <c r="Q127" s="97"/>
      <c r="R127" s="97"/>
      <c r="S127" s="97"/>
      <c r="T127" s="97"/>
      <c r="U127" s="97" t="s">
        <v>90</v>
      </c>
      <c r="V127" s="97" t="s">
        <v>90</v>
      </c>
      <c r="W127" s="97"/>
      <c r="X127" s="97"/>
      <c r="Y127" s="100" t="s">
        <v>569</v>
      </c>
      <c r="Z127" s="97" t="s">
        <v>117</v>
      </c>
      <c r="AA127" s="57"/>
    </row>
    <row r="128" spans="1:28" ht="38.25" x14ac:dyDescent="0.25">
      <c r="A128" s="137"/>
      <c r="B128" s="138"/>
      <c r="C128" s="139"/>
      <c r="D128" s="140"/>
      <c r="E128" s="146"/>
      <c r="F128" s="140"/>
      <c r="G128" s="87" t="s">
        <v>247</v>
      </c>
      <c r="H128" s="70" t="s">
        <v>229</v>
      </c>
      <c r="I128" s="70" t="s">
        <v>89</v>
      </c>
      <c r="J128" s="70" t="s">
        <v>89</v>
      </c>
      <c r="K128" s="67" t="s">
        <v>248</v>
      </c>
      <c r="L128" s="71">
        <v>2000000</v>
      </c>
      <c r="M128" s="69">
        <f>L128*0.85</f>
        <v>1700000</v>
      </c>
      <c r="N128" s="66">
        <v>2021</v>
      </c>
      <c r="O128" s="70">
        <v>2027</v>
      </c>
      <c r="P128" s="70"/>
      <c r="Q128" s="70" t="s">
        <v>90</v>
      </c>
      <c r="R128" s="70" t="s">
        <v>90</v>
      </c>
      <c r="S128" s="70" t="s">
        <v>90</v>
      </c>
      <c r="T128" s="70"/>
      <c r="U128" s="70"/>
      <c r="V128" s="70" t="s">
        <v>90</v>
      </c>
      <c r="W128" s="70"/>
      <c r="X128" s="70"/>
      <c r="Y128" s="65" t="s">
        <v>713</v>
      </c>
      <c r="Z128" s="70" t="s">
        <v>117</v>
      </c>
      <c r="AA128" s="57"/>
    </row>
    <row r="129" spans="1:27" ht="36.75" customHeight="1" x14ac:dyDescent="0.25">
      <c r="A129" s="137"/>
      <c r="B129" s="138"/>
      <c r="C129" s="139"/>
      <c r="D129" s="140"/>
      <c r="E129" s="146"/>
      <c r="F129" s="140"/>
      <c r="G129" s="99" t="s">
        <v>205</v>
      </c>
      <c r="H129" s="97" t="s">
        <v>229</v>
      </c>
      <c r="I129" s="97" t="s">
        <v>89</v>
      </c>
      <c r="J129" s="97" t="s">
        <v>89</v>
      </c>
      <c r="K129" s="20" t="s">
        <v>541</v>
      </c>
      <c r="L129" s="127" t="s">
        <v>782</v>
      </c>
      <c r="M129" s="131" t="s">
        <v>783</v>
      </c>
      <c r="N129" s="19">
        <v>2021</v>
      </c>
      <c r="O129" s="97">
        <v>2027</v>
      </c>
      <c r="P129" s="97"/>
      <c r="Q129" s="97"/>
      <c r="R129" s="97"/>
      <c r="S129" s="97"/>
      <c r="T129" s="97"/>
      <c r="U129" s="97"/>
      <c r="V129" s="97"/>
      <c r="W129" s="97"/>
      <c r="X129" s="97" t="s">
        <v>90</v>
      </c>
      <c r="Y129" s="100" t="s">
        <v>552</v>
      </c>
      <c r="Z129" s="97" t="s">
        <v>117</v>
      </c>
      <c r="AA129" s="57"/>
    </row>
    <row r="130" spans="1:27" ht="33" customHeight="1" x14ac:dyDescent="0.25">
      <c r="A130" s="137"/>
      <c r="B130" s="138"/>
      <c r="C130" s="139"/>
      <c r="D130" s="140"/>
      <c r="E130" s="146"/>
      <c r="F130" s="140"/>
      <c r="G130" s="99" t="s">
        <v>714</v>
      </c>
      <c r="H130" s="97" t="s">
        <v>229</v>
      </c>
      <c r="I130" s="97" t="s">
        <v>89</v>
      </c>
      <c r="J130" s="97" t="s">
        <v>89</v>
      </c>
      <c r="K130" s="20" t="s">
        <v>714</v>
      </c>
      <c r="L130" s="129">
        <v>6000000</v>
      </c>
      <c r="M130" s="128">
        <f t="shared" ref="M130:M135" si="10">L130*0.85</f>
        <v>5100000</v>
      </c>
      <c r="N130" s="72" t="s">
        <v>655</v>
      </c>
      <c r="O130" s="62" t="s">
        <v>656</v>
      </c>
      <c r="P130" s="97"/>
      <c r="Q130" s="97"/>
      <c r="R130" s="97"/>
      <c r="S130" s="97"/>
      <c r="T130" s="97"/>
      <c r="U130" s="97"/>
      <c r="V130" s="97" t="s">
        <v>90</v>
      </c>
      <c r="W130" s="97"/>
      <c r="X130" s="97"/>
      <c r="Y130" s="100" t="s">
        <v>458</v>
      </c>
      <c r="Z130" s="97" t="s">
        <v>117</v>
      </c>
      <c r="AA130" s="57"/>
    </row>
    <row r="131" spans="1:27" ht="25.5" customHeight="1" x14ac:dyDescent="0.25">
      <c r="A131" s="137"/>
      <c r="B131" s="138"/>
      <c r="C131" s="139"/>
      <c r="D131" s="140"/>
      <c r="E131" s="146"/>
      <c r="F131" s="140"/>
      <c r="G131" s="99" t="s">
        <v>715</v>
      </c>
      <c r="H131" s="97" t="s">
        <v>229</v>
      </c>
      <c r="I131" s="97" t="s">
        <v>89</v>
      </c>
      <c r="J131" s="97" t="s">
        <v>89</v>
      </c>
      <c r="K131" s="20" t="s">
        <v>715</v>
      </c>
      <c r="L131" s="129">
        <v>6000000</v>
      </c>
      <c r="M131" s="128">
        <f t="shared" si="10"/>
        <v>5100000</v>
      </c>
      <c r="N131" s="72" t="s">
        <v>655</v>
      </c>
      <c r="O131" s="62" t="s">
        <v>656</v>
      </c>
      <c r="P131" s="97"/>
      <c r="Q131" s="97"/>
      <c r="R131" s="97"/>
      <c r="S131" s="97"/>
      <c r="T131" s="97"/>
      <c r="U131" s="97"/>
      <c r="V131" s="97" t="s">
        <v>90</v>
      </c>
      <c r="W131" s="97"/>
      <c r="X131" s="97"/>
      <c r="Y131" s="100" t="s">
        <v>458</v>
      </c>
      <c r="Z131" s="97" t="s">
        <v>117</v>
      </c>
      <c r="AA131" s="57"/>
    </row>
    <row r="132" spans="1:27" ht="32.25" customHeight="1" x14ac:dyDescent="0.25">
      <c r="A132" s="137"/>
      <c r="B132" s="138"/>
      <c r="C132" s="139"/>
      <c r="D132" s="140"/>
      <c r="E132" s="146"/>
      <c r="F132" s="140"/>
      <c r="G132" s="99" t="s">
        <v>716</v>
      </c>
      <c r="H132" s="97" t="s">
        <v>229</v>
      </c>
      <c r="I132" s="97" t="s">
        <v>89</v>
      </c>
      <c r="J132" s="97" t="s">
        <v>89</v>
      </c>
      <c r="K132" s="20" t="s">
        <v>716</v>
      </c>
      <c r="L132" s="129">
        <v>12000000</v>
      </c>
      <c r="M132" s="128">
        <f t="shared" si="10"/>
        <v>10200000</v>
      </c>
      <c r="N132" s="72" t="s">
        <v>655</v>
      </c>
      <c r="O132" s="62" t="s">
        <v>656</v>
      </c>
      <c r="P132" s="97" t="s">
        <v>90</v>
      </c>
      <c r="Q132" s="97"/>
      <c r="R132" s="97"/>
      <c r="S132" s="97"/>
      <c r="T132" s="97"/>
      <c r="U132" s="97"/>
      <c r="V132" s="97"/>
      <c r="W132" s="97"/>
      <c r="X132" s="97"/>
      <c r="Y132" s="100" t="s">
        <v>458</v>
      </c>
      <c r="Z132" s="97" t="s">
        <v>117</v>
      </c>
      <c r="AA132" s="57"/>
    </row>
    <row r="133" spans="1:27" ht="30.75" customHeight="1" x14ac:dyDescent="0.25">
      <c r="A133" s="137"/>
      <c r="B133" s="138"/>
      <c r="C133" s="139"/>
      <c r="D133" s="140"/>
      <c r="E133" s="146"/>
      <c r="F133" s="140"/>
      <c r="G133" s="99" t="s">
        <v>717</v>
      </c>
      <c r="H133" s="97" t="s">
        <v>229</v>
      </c>
      <c r="I133" s="97" t="s">
        <v>89</v>
      </c>
      <c r="J133" s="97" t="s">
        <v>89</v>
      </c>
      <c r="K133" s="20" t="s">
        <v>717</v>
      </c>
      <c r="L133" s="129">
        <v>12000000</v>
      </c>
      <c r="M133" s="128">
        <f t="shared" si="10"/>
        <v>10200000</v>
      </c>
      <c r="N133" s="72" t="s">
        <v>655</v>
      </c>
      <c r="O133" s="62" t="s">
        <v>656</v>
      </c>
      <c r="P133" s="97" t="s">
        <v>90</v>
      </c>
      <c r="Q133" s="97"/>
      <c r="R133" s="97"/>
      <c r="S133" s="97"/>
      <c r="T133" s="97"/>
      <c r="U133" s="97"/>
      <c r="V133" s="97"/>
      <c r="W133" s="97"/>
      <c r="X133" s="97"/>
      <c r="Y133" s="100" t="s">
        <v>458</v>
      </c>
      <c r="Z133" s="97" t="s">
        <v>117</v>
      </c>
      <c r="AA133" s="57"/>
    </row>
    <row r="134" spans="1:27" ht="29.25" customHeight="1" x14ac:dyDescent="0.25">
      <c r="A134" s="137"/>
      <c r="B134" s="138"/>
      <c r="C134" s="139"/>
      <c r="D134" s="140"/>
      <c r="E134" s="146"/>
      <c r="F134" s="140"/>
      <c r="G134" s="99" t="s">
        <v>718</v>
      </c>
      <c r="H134" s="97" t="s">
        <v>229</v>
      </c>
      <c r="I134" s="97" t="s">
        <v>89</v>
      </c>
      <c r="J134" s="97" t="s">
        <v>89</v>
      </c>
      <c r="K134" s="20" t="s">
        <v>718</v>
      </c>
      <c r="L134" s="129">
        <v>6000000</v>
      </c>
      <c r="M134" s="128">
        <f t="shared" si="10"/>
        <v>5100000</v>
      </c>
      <c r="N134" s="72" t="s">
        <v>655</v>
      </c>
      <c r="O134" s="62" t="s">
        <v>656</v>
      </c>
      <c r="P134" s="97"/>
      <c r="Q134" s="97"/>
      <c r="R134" s="97"/>
      <c r="S134" s="97" t="s">
        <v>90</v>
      </c>
      <c r="T134" s="97"/>
      <c r="U134" s="97"/>
      <c r="V134" s="97"/>
      <c r="W134" s="97"/>
      <c r="X134" s="97"/>
      <c r="Y134" s="100" t="s">
        <v>458</v>
      </c>
      <c r="Z134" s="97" t="s">
        <v>117</v>
      </c>
      <c r="AA134" s="57"/>
    </row>
    <row r="135" spans="1:27" ht="42.75" customHeight="1" x14ac:dyDescent="0.25">
      <c r="A135" s="137"/>
      <c r="B135" s="138"/>
      <c r="C135" s="139"/>
      <c r="D135" s="140"/>
      <c r="E135" s="146"/>
      <c r="F135" s="140"/>
      <c r="G135" s="72" t="s">
        <v>719</v>
      </c>
      <c r="H135" s="64" t="s">
        <v>229</v>
      </c>
      <c r="I135" s="64" t="s">
        <v>89</v>
      </c>
      <c r="J135" s="64" t="s">
        <v>89</v>
      </c>
      <c r="K135" s="79" t="s">
        <v>720</v>
      </c>
      <c r="L135" s="129">
        <v>8000000</v>
      </c>
      <c r="M135" s="128">
        <f t="shared" si="10"/>
        <v>6800000</v>
      </c>
      <c r="N135" s="72">
        <v>2026</v>
      </c>
      <c r="O135" s="62">
        <v>2028</v>
      </c>
      <c r="P135" s="64"/>
      <c r="Q135" s="64"/>
      <c r="R135" s="64"/>
      <c r="S135" s="64"/>
      <c r="T135" s="64"/>
      <c r="U135" s="64"/>
      <c r="V135" s="64"/>
      <c r="W135" s="64"/>
      <c r="X135" s="64"/>
      <c r="Y135" s="62" t="s">
        <v>458</v>
      </c>
      <c r="Z135" s="64" t="s">
        <v>117</v>
      </c>
      <c r="AA135" s="57"/>
    </row>
    <row r="136" spans="1:27" ht="63.6" customHeight="1" x14ac:dyDescent="0.25">
      <c r="A136" s="137">
        <v>10</v>
      </c>
      <c r="B136" s="138" t="s">
        <v>68</v>
      </c>
      <c r="C136" s="139" t="s">
        <v>82</v>
      </c>
      <c r="D136" s="140">
        <v>47324180</v>
      </c>
      <c r="E136" s="146">
        <v>600083764</v>
      </c>
      <c r="F136" s="140">
        <v>600083764</v>
      </c>
      <c r="G136" s="97" t="s">
        <v>119</v>
      </c>
      <c r="H136" s="97" t="s">
        <v>88</v>
      </c>
      <c r="I136" s="97" t="s">
        <v>89</v>
      </c>
      <c r="J136" s="97" t="s">
        <v>89</v>
      </c>
      <c r="K136" s="20" t="s">
        <v>120</v>
      </c>
      <c r="L136" s="31">
        <v>3000000</v>
      </c>
      <c r="M136" s="27">
        <f>L136*0.85</f>
        <v>2550000</v>
      </c>
      <c r="N136" s="17" t="s">
        <v>721</v>
      </c>
      <c r="O136" s="17" t="s">
        <v>722</v>
      </c>
      <c r="P136" s="97" t="s">
        <v>90</v>
      </c>
      <c r="Q136" s="97" t="s">
        <v>90</v>
      </c>
      <c r="R136" s="97" t="s">
        <v>90</v>
      </c>
      <c r="S136" s="97" t="s">
        <v>90</v>
      </c>
      <c r="T136" s="97"/>
      <c r="U136" s="97"/>
      <c r="V136" s="97"/>
      <c r="W136" s="97" t="s">
        <v>90</v>
      </c>
      <c r="X136" s="97"/>
      <c r="Y136" s="97" t="s">
        <v>118</v>
      </c>
      <c r="Z136" s="97" t="s">
        <v>117</v>
      </c>
    </row>
    <row r="137" spans="1:27" ht="53.45" customHeight="1" x14ac:dyDescent="0.25">
      <c r="A137" s="137"/>
      <c r="B137" s="138"/>
      <c r="C137" s="139"/>
      <c r="D137" s="140"/>
      <c r="E137" s="146"/>
      <c r="F137" s="140"/>
      <c r="G137" s="100" t="s">
        <v>345</v>
      </c>
      <c r="H137" s="97" t="s">
        <v>88</v>
      </c>
      <c r="I137" s="97" t="s">
        <v>89</v>
      </c>
      <c r="J137" s="97" t="s">
        <v>89</v>
      </c>
      <c r="K137" s="20" t="s">
        <v>121</v>
      </c>
      <c r="L137" s="46" t="s">
        <v>430</v>
      </c>
      <c r="M137" s="43" t="s">
        <v>431</v>
      </c>
      <c r="N137" s="17" t="s">
        <v>721</v>
      </c>
      <c r="O137" s="17" t="s">
        <v>722</v>
      </c>
      <c r="P137" s="97"/>
      <c r="Q137" s="97"/>
      <c r="R137" s="97" t="s">
        <v>90</v>
      </c>
      <c r="S137" s="97"/>
      <c r="T137" s="97"/>
      <c r="U137" s="97"/>
      <c r="V137" s="97"/>
      <c r="W137" s="97"/>
      <c r="X137" s="97"/>
      <c r="Y137" s="97" t="s">
        <v>118</v>
      </c>
      <c r="Z137" s="97" t="s">
        <v>117</v>
      </c>
    </row>
    <row r="138" spans="1:27" ht="44.1" customHeight="1" x14ac:dyDescent="0.25">
      <c r="A138" s="137"/>
      <c r="B138" s="138"/>
      <c r="C138" s="139"/>
      <c r="D138" s="140"/>
      <c r="E138" s="146"/>
      <c r="F138" s="140"/>
      <c r="G138" s="70" t="s">
        <v>122</v>
      </c>
      <c r="H138" s="70" t="s">
        <v>88</v>
      </c>
      <c r="I138" s="70" t="s">
        <v>89</v>
      </c>
      <c r="J138" s="70" t="s">
        <v>89</v>
      </c>
      <c r="K138" s="67" t="s">
        <v>123</v>
      </c>
      <c r="L138" s="71">
        <v>200000</v>
      </c>
      <c r="M138" s="69">
        <f>L138*0.85</f>
        <v>170000</v>
      </c>
      <c r="N138" s="65" t="s">
        <v>723</v>
      </c>
      <c r="O138" s="65" t="s">
        <v>724</v>
      </c>
      <c r="P138" s="70"/>
      <c r="Q138" s="70" t="s">
        <v>90</v>
      </c>
      <c r="R138" s="70"/>
      <c r="S138" s="70"/>
      <c r="T138" s="70"/>
      <c r="U138" s="70"/>
      <c r="V138" s="70" t="s">
        <v>90</v>
      </c>
      <c r="W138" s="70"/>
      <c r="X138" s="70"/>
      <c r="Y138" s="70" t="s">
        <v>118</v>
      </c>
      <c r="Z138" s="70" t="s">
        <v>117</v>
      </c>
    </row>
    <row r="139" spans="1:27" ht="61.5" customHeight="1" x14ac:dyDescent="0.25">
      <c r="A139" s="137"/>
      <c r="B139" s="138"/>
      <c r="C139" s="139"/>
      <c r="D139" s="140"/>
      <c r="E139" s="146"/>
      <c r="F139" s="140"/>
      <c r="G139" s="100" t="s">
        <v>357</v>
      </c>
      <c r="H139" s="97" t="s">
        <v>88</v>
      </c>
      <c r="I139" s="97" t="s">
        <v>89</v>
      </c>
      <c r="J139" s="97" t="s">
        <v>89</v>
      </c>
      <c r="K139" s="20" t="s">
        <v>358</v>
      </c>
      <c r="L139" s="129">
        <v>4000000</v>
      </c>
      <c r="M139" s="128">
        <f t="shared" ref="M139" si="11">L139*0.85</f>
        <v>3400000</v>
      </c>
      <c r="N139" s="62" t="s">
        <v>676</v>
      </c>
      <c r="O139" s="62" t="s">
        <v>656</v>
      </c>
      <c r="P139" s="97"/>
      <c r="Q139" s="97"/>
      <c r="R139" s="97"/>
      <c r="S139" s="97"/>
      <c r="T139" s="97"/>
      <c r="U139" s="97"/>
      <c r="V139" s="97"/>
      <c r="W139" s="97"/>
      <c r="X139" s="97"/>
      <c r="Y139" s="97" t="s">
        <v>118</v>
      </c>
      <c r="Z139" s="97" t="s">
        <v>117</v>
      </c>
    </row>
    <row r="140" spans="1:27" ht="43.5" customHeight="1" x14ac:dyDescent="0.25">
      <c r="A140" s="137"/>
      <c r="B140" s="138"/>
      <c r="C140" s="139"/>
      <c r="D140" s="140"/>
      <c r="E140" s="146"/>
      <c r="F140" s="140"/>
      <c r="G140" s="62" t="s">
        <v>725</v>
      </c>
      <c r="H140" s="97" t="s">
        <v>88</v>
      </c>
      <c r="I140" s="97" t="s">
        <v>89</v>
      </c>
      <c r="J140" s="97" t="s">
        <v>89</v>
      </c>
      <c r="K140" s="20" t="s">
        <v>726</v>
      </c>
      <c r="L140" s="31">
        <v>140000</v>
      </c>
      <c r="M140" s="27">
        <f>L140*0.85</f>
        <v>119000</v>
      </c>
      <c r="N140" s="62" t="s">
        <v>727</v>
      </c>
      <c r="O140" s="100">
        <v>2027</v>
      </c>
      <c r="P140" s="97"/>
      <c r="Q140" s="97"/>
      <c r="R140" s="97"/>
      <c r="S140" s="97"/>
      <c r="T140" s="97"/>
      <c r="U140" s="97"/>
      <c r="V140" s="97" t="s">
        <v>90</v>
      </c>
      <c r="W140" s="97"/>
      <c r="X140" s="97"/>
      <c r="Y140" s="97" t="s">
        <v>118</v>
      </c>
      <c r="Z140" s="97" t="s">
        <v>117</v>
      </c>
    </row>
    <row r="141" spans="1:27" ht="35.450000000000003" customHeight="1" x14ac:dyDescent="0.25">
      <c r="A141" s="137"/>
      <c r="B141" s="138"/>
      <c r="C141" s="139"/>
      <c r="D141" s="140"/>
      <c r="E141" s="146"/>
      <c r="F141" s="140"/>
      <c r="G141" s="100" t="s">
        <v>489</v>
      </c>
      <c r="H141" s="97" t="s">
        <v>88</v>
      </c>
      <c r="I141" s="97" t="s">
        <v>89</v>
      </c>
      <c r="J141" s="97" t="s">
        <v>89</v>
      </c>
      <c r="K141" s="20" t="s">
        <v>489</v>
      </c>
      <c r="L141" s="129">
        <v>4000000</v>
      </c>
      <c r="M141" s="128">
        <f t="shared" ref="M141:M143" si="12">L141*0.85</f>
        <v>3400000</v>
      </c>
      <c r="N141" s="62" t="s">
        <v>676</v>
      </c>
      <c r="O141" s="62" t="s">
        <v>656</v>
      </c>
      <c r="P141" s="97"/>
      <c r="Q141" s="97"/>
      <c r="R141" s="97"/>
      <c r="S141" s="97"/>
      <c r="T141" s="97"/>
      <c r="U141" s="97"/>
      <c r="V141" s="97" t="s">
        <v>90</v>
      </c>
      <c r="W141" s="97"/>
      <c r="X141" s="97"/>
      <c r="Y141" s="97" t="s">
        <v>458</v>
      </c>
      <c r="Z141" s="97" t="s">
        <v>117</v>
      </c>
    </row>
    <row r="142" spans="1:27" ht="35.450000000000003" customHeight="1" x14ac:dyDescent="0.25">
      <c r="A142" s="137"/>
      <c r="B142" s="138"/>
      <c r="C142" s="139"/>
      <c r="D142" s="140"/>
      <c r="E142" s="146"/>
      <c r="F142" s="140"/>
      <c r="G142" s="100" t="s">
        <v>490</v>
      </c>
      <c r="H142" s="97" t="s">
        <v>88</v>
      </c>
      <c r="I142" s="97" t="s">
        <v>89</v>
      </c>
      <c r="J142" s="97" t="s">
        <v>89</v>
      </c>
      <c r="K142" s="20" t="s">
        <v>490</v>
      </c>
      <c r="L142" s="129">
        <v>6000000</v>
      </c>
      <c r="M142" s="128">
        <f t="shared" si="12"/>
        <v>5100000</v>
      </c>
      <c r="N142" s="62" t="s">
        <v>676</v>
      </c>
      <c r="O142" s="62" t="s">
        <v>656</v>
      </c>
      <c r="P142" s="97"/>
      <c r="Q142" s="97"/>
      <c r="R142" s="97"/>
      <c r="S142" s="97" t="s">
        <v>90</v>
      </c>
      <c r="T142" s="97"/>
      <c r="U142" s="97"/>
      <c r="V142" s="97"/>
      <c r="W142" s="97"/>
      <c r="X142" s="97"/>
      <c r="Y142" s="97" t="s">
        <v>458</v>
      </c>
      <c r="Z142" s="97" t="s">
        <v>117</v>
      </c>
    </row>
    <row r="143" spans="1:27" ht="35.450000000000003" customHeight="1" x14ac:dyDescent="0.25">
      <c r="A143" s="137"/>
      <c r="B143" s="138"/>
      <c r="C143" s="139"/>
      <c r="D143" s="140"/>
      <c r="E143" s="146"/>
      <c r="F143" s="140"/>
      <c r="G143" s="100" t="s">
        <v>491</v>
      </c>
      <c r="H143" s="97" t="s">
        <v>88</v>
      </c>
      <c r="I143" s="97" t="s">
        <v>89</v>
      </c>
      <c r="J143" s="97" t="s">
        <v>89</v>
      </c>
      <c r="K143" s="20" t="s">
        <v>612</v>
      </c>
      <c r="L143" s="129">
        <v>6000000</v>
      </c>
      <c r="M143" s="128">
        <f t="shared" si="12"/>
        <v>5100000</v>
      </c>
      <c r="N143" s="62" t="s">
        <v>676</v>
      </c>
      <c r="O143" s="62" t="s">
        <v>656</v>
      </c>
      <c r="P143" s="97"/>
      <c r="Q143" s="97"/>
      <c r="R143" s="97"/>
      <c r="S143" s="97"/>
      <c r="T143" s="97"/>
      <c r="U143" s="97"/>
      <c r="V143" s="97" t="s">
        <v>90</v>
      </c>
      <c r="W143" s="97"/>
      <c r="X143" s="97"/>
      <c r="Y143" s="97" t="s">
        <v>458</v>
      </c>
      <c r="Z143" s="97" t="s">
        <v>117</v>
      </c>
    </row>
    <row r="144" spans="1:27" ht="35.450000000000003" customHeight="1" x14ac:dyDescent="0.25">
      <c r="A144" s="137"/>
      <c r="B144" s="138"/>
      <c r="C144" s="139"/>
      <c r="D144" s="140"/>
      <c r="E144" s="146"/>
      <c r="F144" s="140"/>
      <c r="G144" s="65" t="s">
        <v>492</v>
      </c>
      <c r="H144" s="70" t="s">
        <v>88</v>
      </c>
      <c r="I144" s="70" t="s">
        <v>89</v>
      </c>
      <c r="J144" s="70" t="s">
        <v>89</v>
      </c>
      <c r="K144" s="67" t="s">
        <v>613</v>
      </c>
      <c r="L144" s="71"/>
      <c r="M144" s="69"/>
      <c r="N144" s="65">
        <v>2024</v>
      </c>
      <c r="O144" s="65">
        <v>2027</v>
      </c>
      <c r="P144" s="70"/>
      <c r="Q144" s="70"/>
      <c r="R144" s="70"/>
      <c r="S144" s="70"/>
      <c r="T144" s="70"/>
      <c r="U144" s="70"/>
      <c r="V144" s="70" t="s">
        <v>90</v>
      </c>
      <c r="W144" s="70"/>
      <c r="X144" s="70"/>
      <c r="Y144" s="70" t="s">
        <v>458</v>
      </c>
      <c r="Z144" s="70" t="s">
        <v>117</v>
      </c>
    </row>
    <row r="145" spans="1:26" ht="35.450000000000003" customHeight="1" x14ac:dyDescent="0.25">
      <c r="A145" s="137"/>
      <c r="B145" s="138"/>
      <c r="C145" s="139"/>
      <c r="D145" s="140"/>
      <c r="E145" s="146"/>
      <c r="F145" s="140"/>
      <c r="G145" s="65" t="s">
        <v>493</v>
      </c>
      <c r="H145" s="70" t="s">
        <v>88</v>
      </c>
      <c r="I145" s="70" t="s">
        <v>89</v>
      </c>
      <c r="J145" s="70" t="s">
        <v>89</v>
      </c>
      <c r="K145" s="67" t="s">
        <v>614</v>
      </c>
      <c r="L145" s="71"/>
      <c r="M145" s="69"/>
      <c r="N145" s="65">
        <v>2024</v>
      </c>
      <c r="O145" s="65">
        <v>2027</v>
      </c>
      <c r="P145" s="70"/>
      <c r="Q145" s="70"/>
      <c r="R145" s="70" t="s">
        <v>90</v>
      </c>
      <c r="S145" s="70"/>
      <c r="T145" s="70"/>
      <c r="U145" s="70"/>
      <c r="V145" s="70"/>
      <c r="W145" s="70"/>
      <c r="X145" s="70"/>
      <c r="Y145" s="70" t="s">
        <v>458</v>
      </c>
      <c r="Z145" s="70" t="s">
        <v>117</v>
      </c>
    </row>
    <row r="146" spans="1:26" ht="35.450000000000003" customHeight="1" x14ac:dyDescent="0.25">
      <c r="A146" s="137"/>
      <c r="B146" s="138"/>
      <c r="C146" s="139"/>
      <c r="D146" s="140"/>
      <c r="E146" s="146"/>
      <c r="F146" s="140"/>
      <c r="G146" s="100" t="s">
        <v>488</v>
      </c>
      <c r="H146" s="97" t="s">
        <v>88</v>
      </c>
      <c r="I146" s="97" t="s">
        <v>89</v>
      </c>
      <c r="J146" s="97" t="s">
        <v>89</v>
      </c>
      <c r="K146" s="20" t="s">
        <v>615</v>
      </c>
      <c r="L146" s="129">
        <v>4000000</v>
      </c>
      <c r="M146" s="128">
        <f t="shared" ref="M146" si="13">L146*0.85</f>
        <v>3400000</v>
      </c>
      <c r="N146" s="62" t="s">
        <v>676</v>
      </c>
      <c r="O146" s="62" t="s">
        <v>656</v>
      </c>
      <c r="P146" s="97"/>
      <c r="Q146" s="97"/>
      <c r="R146" s="97" t="s">
        <v>90</v>
      </c>
      <c r="S146" s="97"/>
      <c r="T146" s="97"/>
      <c r="U146" s="97"/>
      <c r="V146" s="97" t="s">
        <v>90</v>
      </c>
      <c r="W146" s="97"/>
      <c r="X146" s="97"/>
      <c r="Y146" s="97" t="s">
        <v>458</v>
      </c>
      <c r="Z146" s="97" t="s">
        <v>117</v>
      </c>
    </row>
    <row r="147" spans="1:26" ht="117.75" customHeight="1" x14ac:dyDescent="0.25">
      <c r="A147" s="137">
        <v>11</v>
      </c>
      <c r="B147" s="138" t="s">
        <v>69</v>
      </c>
      <c r="C147" s="139" t="s">
        <v>82</v>
      </c>
      <c r="D147" s="140">
        <v>47326417</v>
      </c>
      <c r="E147" s="146">
        <v>600083748</v>
      </c>
      <c r="F147" s="140">
        <v>600083748</v>
      </c>
      <c r="G147" s="100" t="s">
        <v>570</v>
      </c>
      <c r="H147" s="97" t="s">
        <v>88</v>
      </c>
      <c r="I147" s="97" t="s">
        <v>89</v>
      </c>
      <c r="J147" s="97" t="s">
        <v>89</v>
      </c>
      <c r="K147" s="20" t="s">
        <v>571</v>
      </c>
      <c r="L147" s="25" t="s">
        <v>784</v>
      </c>
      <c r="M147" s="43" t="s">
        <v>572</v>
      </c>
      <c r="N147" s="62" t="s">
        <v>705</v>
      </c>
      <c r="O147" s="17" t="s">
        <v>706</v>
      </c>
      <c r="P147" s="97" t="s">
        <v>90</v>
      </c>
      <c r="Q147" s="97" t="s">
        <v>90</v>
      </c>
      <c r="R147" s="97" t="s">
        <v>90</v>
      </c>
      <c r="S147" s="97" t="s">
        <v>90</v>
      </c>
      <c r="T147" s="97"/>
      <c r="U147" s="97" t="s">
        <v>90</v>
      </c>
      <c r="V147" s="97"/>
      <c r="W147" s="97"/>
      <c r="X147" s="97"/>
      <c r="Y147" s="100" t="s">
        <v>531</v>
      </c>
      <c r="Z147" s="97" t="s">
        <v>117</v>
      </c>
    </row>
    <row r="148" spans="1:26" ht="89.1" customHeight="1" x14ac:dyDescent="0.25">
      <c r="A148" s="137"/>
      <c r="B148" s="138"/>
      <c r="C148" s="139"/>
      <c r="D148" s="140"/>
      <c r="E148" s="146"/>
      <c r="F148" s="140"/>
      <c r="G148" s="100" t="s">
        <v>573</v>
      </c>
      <c r="H148" s="97" t="s">
        <v>88</v>
      </c>
      <c r="I148" s="97" t="s">
        <v>89</v>
      </c>
      <c r="J148" s="97" t="s">
        <v>89</v>
      </c>
      <c r="K148" s="20" t="s">
        <v>574</v>
      </c>
      <c r="L148" s="37" t="s">
        <v>785</v>
      </c>
      <c r="M148" s="43" t="s">
        <v>555</v>
      </c>
      <c r="N148" s="62" t="s">
        <v>687</v>
      </c>
      <c r="O148" s="62" t="s">
        <v>656</v>
      </c>
      <c r="P148" s="97"/>
      <c r="Q148" s="97"/>
      <c r="R148" s="97"/>
      <c r="S148" s="97" t="s">
        <v>90</v>
      </c>
      <c r="T148" s="97"/>
      <c r="U148" s="97"/>
      <c r="V148" s="97"/>
      <c r="W148" s="97"/>
      <c r="X148" s="97"/>
      <c r="Y148" s="100" t="s">
        <v>575</v>
      </c>
      <c r="Z148" s="97" t="s">
        <v>117</v>
      </c>
    </row>
    <row r="149" spans="1:26" ht="38.25" x14ac:dyDescent="0.25">
      <c r="A149" s="137"/>
      <c r="B149" s="138"/>
      <c r="C149" s="139"/>
      <c r="D149" s="140"/>
      <c r="E149" s="146"/>
      <c r="F149" s="140"/>
      <c r="G149" s="100" t="s">
        <v>268</v>
      </c>
      <c r="H149" s="97" t="s">
        <v>88</v>
      </c>
      <c r="I149" s="97" t="s">
        <v>89</v>
      </c>
      <c r="J149" s="97" t="s">
        <v>89</v>
      </c>
      <c r="K149" s="20" t="s">
        <v>269</v>
      </c>
      <c r="L149" s="46">
        <v>5000000</v>
      </c>
      <c r="M149" s="27">
        <f>L149*0.85</f>
        <v>4250000</v>
      </c>
      <c r="N149" s="62" t="s">
        <v>687</v>
      </c>
      <c r="O149" s="62" t="s">
        <v>656</v>
      </c>
      <c r="P149" s="97" t="s">
        <v>90</v>
      </c>
      <c r="Q149" s="97" t="s">
        <v>90</v>
      </c>
      <c r="R149" s="97" t="s">
        <v>90</v>
      </c>
      <c r="S149" s="97" t="s">
        <v>90</v>
      </c>
      <c r="T149" s="97"/>
      <c r="U149" s="97"/>
      <c r="V149" s="97" t="s">
        <v>90</v>
      </c>
      <c r="W149" s="97"/>
      <c r="X149" s="97"/>
      <c r="Y149" s="100" t="s">
        <v>575</v>
      </c>
      <c r="Z149" s="97" t="s">
        <v>117</v>
      </c>
    </row>
    <row r="150" spans="1:26" ht="38.25" x14ac:dyDescent="0.25">
      <c r="A150" s="137"/>
      <c r="B150" s="138"/>
      <c r="C150" s="139"/>
      <c r="D150" s="140"/>
      <c r="E150" s="146"/>
      <c r="F150" s="140"/>
      <c r="G150" s="87" t="s">
        <v>266</v>
      </c>
      <c r="H150" s="70" t="s">
        <v>88</v>
      </c>
      <c r="I150" s="70" t="s">
        <v>89</v>
      </c>
      <c r="J150" s="70" t="s">
        <v>89</v>
      </c>
      <c r="K150" s="88" t="s">
        <v>267</v>
      </c>
      <c r="L150" s="74" t="s">
        <v>728</v>
      </c>
      <c r="M150" s="69">
        <v>10625000</v>
      </c>
      <c r="N150" s="70">
        <v>2021</v>
      </c>
      <c r="O150" s="65">
        <v>2027</v>
      </c>
      <c r="P150" s="70" t="s">
        <v>90</v>
      </c>
      <c r="Q150" s="70" t="s">
        <v>90</v>
      </c>
      <c r="R150" s="70" t="s">
        <v>90</v>
      </c>
      <c r="S150" s="70" t="s">
        <v>90</v>
      </c>
      <c r="T150" s="70"/>
      <c r="U150" s="70"/>
      <c r="V150" s="70" t="s">
        <v>90</v>
      </c>
      <c r="W150" s="70"/>
      <c r="X150" s="70"/>
      <c r="Y150" s="65" t="s">
        <v>729</v>
      </c>
      <c r="Z150" s="70" t="s">
        <v>117</v>
      </c>
    </row>
    <row r="151" spans="1:26" ht="33.6" customHeight="1" x14ac:dyDescent="0.25">
      <c r="A151" s="137"/>
      <c r="B151" s="138"/>
      <c r="C151" s="139"/>
      <c r="D151" s="140"/>
      <c r="E151" s="146"/>
      <c r="F151" s="140"/>
      <c r="G151" s="99" t="s">
        <v>205</v>
      </c>
      <c r="H151" s="97" t="s">
        <v>88</v>
      </c>
      <c r="I151" s="97" t="s">
        <v>89</v>
      </c>
      <c r="J151" s="97" t="s">
        <v>89</v>
      </c>
      <c r="K151" s="21" t="s">
        <v>541</v>
      </c>
      <c r="L151" s="46" t="s">
        <v>786</v>
      </c>
      <c r="M151" s="43" t="s">
        <v>576</v>
      </c>
      <c r="N151" s="62" t="s">
        <v>687</v>
      </c>
      <c r="O151" s="62" t="s">
        <v>656</v>
      </c>
      <c r="P151" s="97"/>
      <c r="Q151" s="97"/>
      <c r="R151" s="97"/>
      <c r="S151" s="97"/>
      <c r="T151" s="97"/>
      <c r="U151" s="97"/>
      <c r="V151" s="97"/>
      <c r="W151" s="97"/>
      <c r="X151" s="97" t="s">
        <v>90</v>
      </c>
      <c r="Y151" s="100" t="s">
        <v>531</v>
      </c>
      <c r="Z151" s="97" t="s">
        <v>117</v>
      </c>
    </row>
    <row r="152" spans="1:26" ht="33.6" customHeight="1" x14ac:dyDescent="0.25">
      <c r="A152" s="137"/>
      <c r="B152" s="138"/>
      <c r="C152" s="139"/>
      <c r="D152" s="140"/>
      <c r="E152" s="146"/>
      <c r="F152" s="140"/>
      <c r="G152" s="99" t="s">
        <v>493</v>
      </c>
      <c r="H152" s="97" t="s">
        <v>88</v>
      </c>
      <c r="I152" s="97" t="s">
        <v>89</v>
      </c>
      <c r="J152" s="97" t="s">
        <v>89</v>
      </c>
      <c r="K152" s="89" t="s">
        <v>493</v>
      </c>
      <c r="L152" s="129">
        <v>6000000</v>
      </c>
      <c r="M152" s="128">
        <f t="shared" ref="M152:M161" si="14">L152*0.85</f>
        <v>5100000</v>
      </c>
      <c r="N152" s="62" t="s">
        <v>676</v>
      </c>
      <c r="O152" s="62" t="s">
        <v>656</v>
      </c>
      <c r="P152" s="97"/>
      <c r="Q152" s="97"/>
      <c r="R152" s="97" t="s">
        <v>90</v>
      </c>
      <c r="S152" s="97"/>
      <c r="T152" s="97"/>
      <c r="U152" s="97"/>
      <c r="V152" s="97" t="s">
        <v>90</v>
      </c>
      <c r="W152" s="97"/>
      <c r="X152" s="97"/>
      <c r="Y152" s="100" t="s">
        <v>458</v>
      </c>
      <c r="Z152" s="97" t="s">
        <v>117</v>
      </c>
    </row>
    <row r="153" spans="1:26" ht="33.6" customHeight="1" x14ac:dyDescent="0.25">
      <c r="A153" s="137"/>
      <c r="B153" s="138"/>
      <c r="C153" s="139"/>
      <c r="D153" s="140"/>
      <c r="E153" s="146"/>
      <c r="F153" s="140"/>
      <c r="G153" s="99" t="s">
        <v>730</v>
      </c>
      <c r="H153" s="97" t="s">
        <v>88</v>
      </c>
      <c r="I153" s="97" t="s">
        <v>89</v>
      </c>
      <c r="J153" s="97" t="s">
        <v>89</v>
      </c>
      <c r="K153" s="89" t="s">
        <v>494</v>
      </c>
      <c r="L153" s="129">
        <v>6000000</v>
      </c>
      <c r="M153" s="128">
        <f t="shared" si="14"/>
        <v>5100000</v>
      </c>
      <c r="N153" s="62" t="s">
        <v>676</v>
      </c>
      <c r="O153" s="62" t="s">
        <v>656</v>
      </c>
      <c r="P153" s="97"/>
      <c r="Q153" s="97"/>
      <c r="R153" s="97"/>
      <c r="S153" s="97" t="s">
        <v>90</v>
      </c>
      <c r="T153" s="97"/>
      <c r="U153" s="97"/>
      <c r="V153" s="97"/>
      <c r="W153" s="97"/>
      <c r="X153" s="97"/>
      <c r="Y153" s="100" t="s">
        <v>458</v>
      </c>
      <c r="Z153" s="97" t="s">
        <v>117</v>
      </c>
    </row>
    <row r="154" spans="1:26" ht="33.6" customHeight="1" x14ac:dyDescent="0.25">
      <c r="A154" s="137"/>
      <c r="B154" s="138"/>
      <c r="C154" s="139"/>
      <c r="D154" s="140"/>
      <c r="E154" s="146"/>
      <c r="F154" s="140"/>
      <c r="G154" s="99" t="s">
        <v>731</v>
      </c>
      <c r="H154" s="97" t="s">
        <v>88</v>
      </c>
      <c r="I154" s="97" t="s">
        <v>89</v>
      </c>
      <c r="J154" s="97" t="s">
        <v>89</v>
      </c>
      <c r="K154" s="89" t="s">
        <v>495</v>
      </c>
      <c r="L154" s="129">
        <v>6000000</v>
      </c>
      <c r="M154" s="128">
        <f t="shared" si="14"/>
        <v>5100000</v>
      </c>
      <c r="N154" s="62" t="s">
        <v>676</v>
      </c>
      <c r="O154" s="62" t="s">
        <v>656</v>
      </c>
      <c r="P154" s="97"/>
      <c r="Q154" s="97" t="s">
        <v>90</v>
      </c>
      <c r="R154" s="97"/>
      <c r="S154" s="97"/>
      <c r="T154" s="97"/>
      <c r="U154" s="97"/>
      <c r="V154" s="97"/>
      <c r="W154" s="97"/>
      <c r="X154" s="97"/>
      <c r="Y154" s="100" t="s">
        <v>458</v>
      </c>
      <c r="Z154" s="97" t="s">
        <v>117</v>
      </c>
    </row>
    <row r="155" spans="1:26" ht="45" customHeight="1" x14ac:dyDescent="0.25">
      <c r="A155" s="137"/>
      <c r="B155" s="138"/>
      <c r="C155" s="139"/>
      <c r="D155" s="140"/>
      <c r="E155" s="146"/>
      <c r="F155" s="140"/>
      <c r="G155" s="99" t="s">
        <v>732</v>
      </c>
      <c r="H155" s="97" t="s">
        <v>88</v>
      </c>
      <c r="I155" s="97" t="s">
        <v>89</v>
      </c>
      <c r="J155" s="97" t="s">
        <v>89</v>
      </c>
      <c r="K155" s="89" t="s">
        <v>496</v>
      </c>
      <c r="L155" s="129">
        <v>6000000</v>
      </c>
      <c r="M155" s="128">
        <f t="shared" si="14"/>
        <v>5100000</v>
      </c>
      <c r="N155" s="62" t="s">
        <v>676</v>
      </c>
      <c r="O155" s="62" t="s">
        <v>656</v>
      </c>
      <c r="P155" s="97"/>
      <c r="Q155" s="97"/>
      <c r="R155" s="97"/>
      <c r="S155" s="97" t="s">
        <v>90</v>
      </c>
      <c r="T155" s="97"/>
      <c r="U155" s="97"/>
      <c r="V155" s="97" t="s">
        <v>90</v>
      </c>
      <c r="W155" s="97"/>
      <c r="X155" s="97"/>
      <c r="Y155" s="100" t="s">
        <v>458</v>
      </c>
      <c r="Z155" s="97" t="s">
        <v>117</v>
      </c>
    </row>
    <row r="156" spans="1:26" ht="33.6" customHeight="1" x14ac:dyDescent="0.25">
      <c r="A156" s="137"/>
      <c r="B156" s="138"/>
      <c r="C156" s="139"/>
      <c r="D156" s="140"/>
      <c r="E156" s="146"/>
      <c r="F156" s="140"/>
      <c r="G156" s="99" t="s">
        <v>733</v>
      </c>
      <c r="H156" s="97" t="s">
        <v>88</v>
      </c>
      <c r="I156" s="97" t="s">
        <v>89</v>
      </c>
      <c r="J156" s="97" t="s">
        <v>89</v>
      </c>
      <c r="K156" s="89" t="s">
        <v>497</v>
      </c>
      <c r="L156" s="129">
        <v>6000000</v>
      </c>
      <c r="M156" s="128">
        <f t="shared" si="14"/>
        <v>5100000</v>
      </c>
      <c r="N156" s="62" t="s">
        <v>676</v>
      </c>
      <c r="O156" s="62" t="s">
        <v>656</v>
      </c>
      <c r="P156" s="97"/>
      <c r="Q156" s="97" t="s">
        <v>90</v>
      </c>
      <c r="R156" s="97"/>
      <c r="S156" s="97"/>
      <c r="T156" s="97"/>
      <c r="U156" s="97"/>
      <c r="V156" s="97"/>
      <c r="W156" s="97"/>
      <c r="X156" s="97"/>
      <c r="Y156" s="100" t="s">
        <v>458</v>
      </c>
      <c r="Z156" s="97" t="s">
        <v>117</v>
      </c>
    </row>
    <row r="157" spans="1:26" ht="33.6" customHeight="1" x14ac:dyDescent="0.25">
      <c r="A157" s="137"/>
      <c r="B157" s="138"/>
      <c r="C157" s="139"/>
      <c r="D157" s="140"/>
      <c r="E157" s="146"/>
      <c r="F157" s="140"/>
      <c r="G157" s="99" t="s">
        <v>734</v>
      </c>
      <c r="H157" s="97" t="s">
        <v>88</v>
      </c>
      <c r="I157" s="97" t="s">
        <v>89</v>
      </c>
      <c r="J157" s="97" t="s">
        <v>89</v>
      </c>
      <c r="K157" s="89" t="s">
        <v>498</v>
      </c>
      <c r="L157" s="129">
        <v>18000000</v>
      </c>
      <c r="M157" s="128">
        <f t="shared" si="14"/>
        <v>15300000</v>
      </c>
      <c r="N157" s="62" t="s">
        <v>676</v>
      </c>
      <c r="O157" s="62" t="s">
        <v>656</v>
      </c>
      <c r="P157" s="97" t="s">
        <v>90</v>
      </c>
      <c r="Q157" s="97"/>
      <c r="R157" s="97"/>
      <c r="S157" s="97"/>
      <c r="T157" s="97"/>
      <c r="U157" s="97"/>
      <c r="V157" s="97"/>
      <c r="W157" s="97"/>
      <c r="X157" s="97"/>
      <c r="Y157" s="100" t="s">
        <v>458</v>
      </c>
      <c r="Z157" s="97" t="s">
        <v>117</v>
      </c>
    </row>
    <row r="158" spans="1:26" ht="33.6" customHeight="1" x14ac:dyDescent="0.25">
      <c r="A158" s="137"/>
      <c r="B158" s="138"/>
      <c r="C158" s="139"/>
      <c r="D158" s="140"/>
      <c r="E158" s="146"/>
      <c r="F158" s="140"/>
      <c r="G158" s="99" t="s">
        <v>489</v>
      </c>
      <c r="H158" s="97" t="s">
        <v>88</v>
      </c>
      <c r="I158" s="97" t="s">
        <v>89</v>
      </c>
      <c r="J158" s="97" t="s">
        <v>89</v>
      </c>
      <c r="K158" s="89" t="s">
        <v>489</v>
      </c>
      <c r="L158" s="129">
        <v>4000000</v>
      </c>
      <c r="M158" s="128">
        <f t="shared" si="14"/>
        <v>3400000</v>
      </c>
      <c r="N158" s="62" t="s">
        <v>676</v>
      </c>
      <c r="O158" s="62" t="s">
        <v>656</v>
      </c>
      <c r="P158" s="97"/>
      <c r="Q158" s="97"/>
      <c r="R158" s="97"/>
      <c r="S158" s="97"/>
      <c r="T158" s="97"/>
      <c r="U158" s="97"/>
      <c r="V158" s="97" t="s">
        <v>90</v>
      </c>
      <c r="W158" s="97"/>
      <c r="X158" s="97"/>
      <c r="Y158" s="100" t="s">
        <v>458</v>
      </c>
      <c r="Z158" s="97" t="s">
        <v>117</v>
      </c>
    </row>
    <row r="159" spans="1:26" ht="33.6" customHeight="1" x14ac:dyDescent="0.25">
      <c r="A159" s="137"/>
      <c r="B159" s="138"/>
      <c r="C159" s="139"/>
      <c r="D159" s="140"/>
      <c r="E159" s="146"/>
      <c r="F159" s="140"/>
      <c r="G159" s="99" t="s">
        <v>499</v>
      </c>
      <c r="H159" s="97" t="s">
        <v>88</v>
      </c>
      <c r="I159" s="97" t="s">
        <v>89</v>
      </c>
      <c r="J159" s="97" t="s">
        <v>89</v>
      </c>
      <c r="K159" s="89" t="s">
        <v>499</v>
      </c>
      <c r="L159" s="129">
        <v>6000000</v>
      </c>
      <c r="M159" s="128">
        <f t="shared" si="14"/>
        <v>5100000</v>
      </c>
      <c r="N159" s="62" t="s">
        <v>676</v>
      </c>
      <c r="O159" s="62" t="s">
        <v>656</v>
      </c>
      <c r="P159" s="97" t="s">
        <v>90</v>
      </c>
      <c r="Q159" s="97" t="s">
        <v>90</v>
      </c>
      <c r="R159" s="97" t="s">
        <v>90</v>
      </c>
      <c r="S159" s="97" t="s">
        <v>90</v>
      </c>
      <c r="T159" s="97"/>
      <c r="U159" s="97"/>
      <c r="V159" s="97"/>
      <c r="W159" s="97"/>
      <c r="X159" s="97"/>
      <c r="Y159" s="100" t="s">
        <v>458</v>
      </c>
      <c r="Z159" s="97" t="s">
        <v>117</v>
      </c>
    </row>
    <row r="160" spans="1:26" ht="33.6" customHeight="1" x14ac:dyDescent="0.25">
      <c r="A160" s="137"/>
      <c r="B160" s="138"/>
      <c r="C160" s="139"/>
      <c r="D160" s="140"/>
      <c r="E160" s="146"/>
      <c r="F160" s="140"/>
      <c r="G160" s="99" t="s">
        <v>500</v>
      </c>
      <c r="H160" s="97" t="s">
        <v>88</v>
      </c>
      <c r="I160" s="97" t="s">
        <v>89</v>
      </c>
      <c r="J160" s="97" t="s">
        <v>89</v>
      </c>
      <c r="K160" s="89" t="s">
        <v>500</v>
      </c>
      <c r="L160" s="129">
        <v>6000000</v>
      </c>
      <c r="M160" s="128">
        <f t="shared" si="14"/>
        <v>5100000</v>
      </c>
      <c r="N160" s="62" t="s">
        <v>676</v>
      </c>
      <c r="O160" s="62" t="s">
        <v>656</v>
      </c>
      <c r="P160" s="97"/>
      <c r="Q160" s="97"/>
      <c r="R160" s="97"/>
      <c r="S160" s="97" t="s">
        <v>90</v>
      </c>
      <c r="T160" s="97"/>
      <c r="U160" s="97"/>
      <c r="V160" s="97" t="s">
        <v>90</v>
      </c>
      <c r="W160" s="97"/>
      <c r="X160" s="97"/>
      <c r="Y160" s="100" t="s">
        <v>458</v>
      </c>
      <c r="Z160" s="97" t="s">
        <v>117</v>
      </c>
    </row>
    <row r="161" spans="1:26" ht="45.75" customHeight="1" x14ac:dyDescent="0.25">
      <c r="A161" s="137"/>
      <c r="B161" s="138"/>
      <c r="C161" s="139"/>
      <c r="D161" s="140"/>
      <c r="E161" s="146"/>
      <c r="F161" s="140"/>
      <c r="G161" s="72" t="s">
        <v>792</v>
      </c>
      <c r="H161" s="64" t="s">
        <v>88</v>
      </c>
      <c r="I161" s="64" t="s">
        <v>89</v>
      </c>
      <c r="J161" s="64" t="s">
        <v>89</v>
      </c>
      <c r="K161" s="90" t="s">
        <v>793</v>
      </c>
      <c r="L161" s="129">
        <v>20000000</v>
      </c>
      <c r="M161" s="128">
        <f t="shared" si="14"/>
        <v>17000000</v>
      </c>
      <c r="N161" s="62">
        <v>2025</v>
      </c>
      <c r="O161" s="62">
        <v>2027</v>
      </c>
      <c r="P161" s="64"/>
      <c r="Q161" s="64"/>
      <c r="R161" s="64"/>
      <c r="S161" s="64"/>
      <c r="T161" s="64"/>
      <c r="U161" s="64"/>
      <c r="V161" s="64"/>
      <c r="W161" s="64"/>
      <c r="X161" s="64"/>
      <c r="Y161" s="62" t="s">
        <v>458</v>
      </c>
      <c r="Z161" s="64" t="s">
        <v>117</v>
      </c>
    </row>
    <row r="162" spans="1:26" ht="84" customHeight="1" x14ac:dyDescent="0.25">
      <c r="A162" s="137">
        <v>12</v>
      </c>
      <c r="B162" s="138" t="s">
        <v>70</v>
      </c>
      <c r="C162" s="162" t="s">
        <v>346</v>
      </c>
      <c r="D162" s="140">
        <v>70983381</v>
      </c>
      <c r="E162" s="146">
        <v>600083683</v>
      </c>
      <c r="F162" s="140">
        <v>600083683</v>
      </c>
      <c r="G162" s="97" t="s">
        <v>125</v>
      </c>
      <c r="H162" s="97" t="s">
        <v>88</v>
      </c>
      <c r="I162" s="97" t="s">
        <v>89</v>
      </c>
      <c r="J162" s="97" t="s">
        <v>202</v>
      </c>
      <c r="K162" s="20" t="s">
        <v>577</v>
      </c>
      <c r="L162" s="31">
        <v>1500000</v>
      </c>
      <c r="M162" s="27">
        <f t="shared" ref="M162:M179" si="15">L162*0.85</f>
        <v>1275000</v>
      </c>
      <c r="N162" s="97">
        <v>2020</v>
      </c>
      <c r="O162" s="97">
        <v>2027</v>
      </c>
      <c r="P162" s="97"/>
      <c r="Q162" s="97" t="s">
        <v>90</v>
      </c>
      <c r="R162" s="97" t="s">
        <v>90</v>
      </c>
      <c r="S162" s="97"/>
      <c r="T162" s="97"/>
      <c r="U162" s="97"/>
      <c r="V162" s="17" t="s">
        <v>432</v>
      </c>
      <c r="W162" s="97"/>
      <c r="X162" s="97"/>
      <c r="Y162" s="97" t="s">
        <v>118</v>
      </c>
      <c r="Z162" s="97" t="s">
        <v>117</v>
      </c>
    </row>
    <row r="163" spans="1:26" ht="39" x14ac:dyDescent="0.25">
      <c r="A163" s="137"/>
      <c r="B163" s="138"/>
      <c r="C163" s="162"/>
      <c r="D163" s="140"/>
      <c r="E163" s="146"/>
      <c r="F163" s="140"/>
      <c r="G163" s="97" t="s">
        <v>126</v>
      </c>
      <c r="H163" s="97" t="s">
        <v>88</v>
      </c>
      <c r="I163" s="97" t="s">
        <v>89</v>
      </c>
      <c r="J163" s="97" t="s">
        <v>202</v>
      </c>
      <c r="K163" s="50" t="s">
        <v>502</v>
      </c>
      <c r="L163" s="25" t="s">
        <v>433</v>
      </c>
      <c r="M163" s="27">
        <v>510000</v>
      </c>
      <c r="N163" s="97">
        <v>2020</v>
      </c>
      <c r="O163" s="97">
        <v>2027</v>
      </c>
      <c r="P163" s="97"/>
      <c r="Q163" s="97"/>
      <c r="R163" s="97" t="s">
        <v>90</v>
      </c>
      <c r="S163" s="97"/>
      <c r="T163" s="97"/>
      <c r="U163" s="97"/>
      <c r="V163" s="17" t="s">
        <v>432</v>
      </c>
      <c r="W163" s="97"/>
      <c r="X163" s="97"/>
      <c r="Y163" s="97" t="s">
        <v>118</v>
      </c>
      <c r="Z163" s="97" t="s">
        <v>117</v>
      </c>
    </row>
    <row r="164" spans="1:26" ht="39.950000000000003" customHeight="1" x14ac:dyDescent="0.25">
      <c r="A164" s="137"/>
      <c r="B164" s="138"/>
      <c r="C164" s="162"/>
      <c r="D164" s="140"/>
      <c r="E164" s="146"/>
      <c r="F164" s="140"/>
      <c r="G164" s="97" t="s">
        <v>127</v>
      </c>
      <c r="H164" s="97" t="s">
        <v>88</v>
      </c>
      <c r="I164" s="97" t="s">
        <v>89</v>
      </c>
      <c r="J164" s="97" t="s">
        <v>202</v>
      </c>
      <c r="K164" s="20" t="s">
        <v>503</v>
      </c>
      <c r="L164" s="25" t="s">
        <v>434</v>
      </c>
      <c r="M164" s="27">
        <v>4250000</v>
      </c>
      <c r="N164" s="97">
        <v>2020</v>
      </c>
      <c r="O164" s="97">
        <v>2027</v>
      </c>
      <c r="P164" s="97" t="s">
        <v>90</v>
      </c>
      <c r="Q164" s="97" t="s">
        <v>90</v>
      </c>
      <c r="R164" s="97" t="s">
        <v>90</v>
      </c>
      <c r="S164" s="97" t="s">
        <v>90</v>
      </c>
      <c r="T164" s="97"/>
      <c r="U164" s="97"/>
      <c r="V164" s="97"/>
      <c r="W164" s="97"/>
      <c r="X164" s="97"/>
      <c r="Y164" s="97"/>
      <c r="Z164" s="97" t="s">
        <v>117</v>
      </c>
    </row>
    <row r="165" spans="1:26" ht="44.45" customHeight="1" x14ac:dyDescent="0.25">
      <c r="A165" s="137"/>
      <c r="B165" s="138"/>
      <c r="C165" s="162"/>
      <c r="D165" s="140"/>
      <c r="E165" s="146"/>
      <c r="F165" s="140"/>
      <c r="G165" s="100" t="s">
        <v>128</v>
      </c>
      <c r="H165" s="97" t="s">
        <v>88</v>
      </c>
      <c r="I165" s="97" t="s">
        <v>89</v>
      </c>
      <c r="J165" s="97" t="s">
        <v>202</v>
      </c>
      <c r="K165" s="51" t="s">
        <v>578</v>
      </c>
      <c r="L165" s="31">
        <v>1000000</v>
      </c>
      <c r="M165" s="27">
        <f t="shared" si="15"/>
        <v>850000</v>
      </c>
      <c r="N165" s="97">
        <v>2020</v>
      </c>
      <c r="O165" s="97">
        <v>2027</v>
      </c>
      <c r="P165" s="97" t="s">
        <v>90</v>
      </c>
      <c r="Q165" s="97" t="s">
        <v>90</v>
      </c>
      <c r="R165" s="97" t="s">
        <v>90</v>
      </c>
      <c r="S165" s="97" t="s">
        <v>90</v>
      </c>
      <c r="T165" s="97"/>
      <c r="U165" s="97"/>
      <c r="V165" s="97"/>
      <c r="W165" s="97"/>
      <c r="X165" s="97" t="s">
        <v>90</v>
      </c>
      <c r="Y165" s="97" t="s">
        <v>118</v>
      </c>
      <c r="Z165" s="97" t="s">
        <v>117</v>
      </c>
    </row>
    <row r="166" spans="1:26" ht="45" customHeight="1" x14ac:dyDescent="0.25">
      <c r="A166" s="137"/>
      <c r="B166" s="138"/>
      <c r="C166" s="162"/>
      <c r="D166" s="140"/>
      <c r="E166" s="146"/>
      <c r="F166" s="140"/>
      <c r="G166" s="59" t="s">
        <v>129</v>
      </c>
      <c r="H166" s="16" t="s">
        <v>88</v>
      </c>
      <c r="I166" s="16" t="s">
        <v>89</v>
      </c>
      <c r="J166" s="16" t="s">
        <v>202</v>
      </c>
      <c r="K166" s="22" t="s">
        <v>130</v>
      </c>
      <c r="L166" s="30">
        <v>1000000</v>
      </c>
      <c r="M166" s="29">
        <f t="shared" si="15"/>
        <v>850000</v>
      </c>
      <c r="N166" s="16">
        <v>2020</v>
      </c>
      <c r="O166" s="16">
        <v>2027</v>
      </c>
      <c r="P166" s="16"/>
      <c r="Q166" s="16" t="s">
        <v>90</v>
      </c>
      <c r="R166" s="16"/>
      <c r="S166" s="16" t="s">
        <v>90</v>
      </c>
      <c r="T166" s="16"/>
      <c r="U166" s="16"/>
      <c r="V166" s="16"/>
      <c r="W166" s="16"/>
      <c r="X166" s="16"/>
      <c r="Y166" s="16"/>
      <c r="Z166" s="16" t="s">
        <v>117</v>
      </c>
    </row>
    <row r="167" spans="1:26" ht="38.25" x14ac:dyDescent="0.25">
      <c r="A167" s="137"/>
      <c r="B167" s="138"/>
      <c r="C167" s="162"/>
      <c r="D167" s="140"/>
      <c r="E167" s="146"/>
      <c r="F167" s="140"/>
      <c r="G167" s="100" t="s">
        <v>131</v>
      </c>
      <c r="H167" s="97" t="s">
        <v>88</v>
      </c>
      <c r="I167" s="97" t="s">
        <v>89</v>
      </c>
      <c r="J167" s="97" t="s">
        <v>202</v>
      </c>
      <c r="K167" s="20" t="s">
        <v>504</v>
      </c>
      <c r="L167" s="31">
        <v>1500000</v>
      </c>
      <c r="M167" s="27">
        <f t="shared" si="15"/>
        <v>1275000</v>
      </c>
      <c r="N167" s="97">
        <v>2020</v>
      </c>
      <c r="O167" s="97">
        <v>2027</v>
      </c>
      <c r="P167" s="97"/>
      <c r="Q167" s="97" t="s">
        <v>90</v>
      </c>
      <c r="R167" s="97" t="s">
        <v>90</v>
      </c>
      <c r="S167" s="97" t="s">
        <v>90</v>
      </c>
      <c r="T167" s="97"/>
      <c r="U167" s="97"/>
      <c r="V167" s="97"/>
      <c r="W167" s="97" t="s">
        <v>90</v>
      </c>
      <c r="X167" s="97" t="s">
        <v>90</v>
      </c>
      <c r="Y167" s="97" t="s">
        <v>118</v>
      </c>
      <c r="Z167" s="97" t="s">
        <v>117</v>
      </c>
    </row>
    <row r="168" spans="1:26" ht="25.5" x14ac:dyDescent="0.25">
      <c r="A168" s="137"/>
      <c r="B168" s="138"/>
      <c r="C168" s="162"/>
      <c r="D168" s="140"/>
      <c r="E168" s="146"/>
      <c r="F168" s="140"/>
      <c r="G168" s="100" t="s">
        <v>285</v>
      </c>
      <c r="H168" s="97" t="s">
        <v>88</v>
      </c>
      <c r="I168" s="97" t="s">
        <v>89</v>
      </c>
      <c r="J168" s="97" t="s">
        <v>202</v>
      </c>
      <c r="K168" s="20" t="s">
        <v>505</v>
      </c>
      <c r="L168" s="31">
        <v>5000000</v>
      </c>
      <c r="M168" s="27">
        <v>4950000</v>
      </c>
      <c r="N168" s="97">
        <v>2023</v>
      </c>
      <c r="O168" s="97">
        <v>2027</v>
      </c>
      <c r="P168" s="97"/>
      <c r="Q168" s="97"/>
      <c r="R168" s="97" t="s">
        <v>90</v>
      </c>
      <c r="S168" s="97"/>
      <c r="T168" s="97"/>
      <c r="U168" s="97"/>
      <c r="V168" s="97" t="s">
        <v>90</v>
      </c>
      <c r="W168" s="97" t="s">
        <v>90</v>
      </c>
      <c r="X168" s="97"/>
      <c r="Y168" s="97" t="s">
        <v>118</v>
      </c>
      <c r="Z168" s="97"/>
    </row>
    <row r="169" spans="1:26" ht="25.5" x14ac:dyDescent="0.25">
      <c r="A169" s="147">
        <v>13</v>
      </c>
      <c r="B169" s="138" t="s">
        <v>71</v>
      </c>
      <c r="C169" s="160" t="s">
        <v>309</v>
      </c>
      <c r="D169" s="140">
        <v>70921768</v>
      </c>
      <c r="E169" s="146">
        <v>600083926</v>
      </c>
      <c r="F169" s="140">
        <v>600083926</v>
      </c>
      <c r="G169" s="97" t="s">
        <v>132</v>
      </c>
      <c r="H169" s="97" t="s">
        <v>88</v>
      </c>
      <c r="I169" s="97" t="s">
        <v>89</v>
      </c>
      <c r="J169" s="97" t="s">
        <v>201</v>
      </c>
      <c r="K169" s="20" t="s">
        <v>133</v>
      </c>
      <c r="L169" s="31">
        <v>300000</v>
      </c>
      <c r="M169" s="27">
        <f t="shared" si="15"/>
        <v>255000</v>
      </c>
      <c r="N169" s="97">
        <v>2021</v>
      </c>
      <c r="O169" s="100" t="s">
        <v>579</v>
      </c>
      <c r="P169" s="97" t="s">
        <v>90</v>
      </c>
      <c r="Q169" s="97"/>
      <c r="R169" s="97" t="s">
        <v>90</v>
      </c>
      <c r="S169" s="97" t="s">
        <v>90</v>
      </c>
      <c r="T169" s="97"/>
      <c r="U169" s="97"/>
      <c r="V169" s="97"/>
      <c r="W169" s="97"/>
      <c r="X169" s="97"/>
      <c r="Y169" s="100" t="s">
        <v>287</v>
      </c>
      <c r="Z169" s="97" t="s">
        <v>117</v>
      </c>
    </row>
    <row r="170" spans="1:26" ht="25.5" x14ac:dyDescent="0.25">
      <c r="A170" s="147"/>
      <c r="B170" s="138"/>
      <c r="C170" s="160"/>
      <c r="D170" s="140"/>
      <c r="E170" s="146"/>
      <c r="F170" s="140"/>
      <c r="G170" s="97" t="s">
        <v>134</v>
      </c>
      <c r="H170" s="97" t="s">
        <v>88</v>
      </c>
      <c r="I170" s="97" t="s">
        <v>89</v>
      </c>
      <c r="J170" s="97" t="s">
        <v>201</v>
      </c>
      <c r="K170" s="20" t="s">
        <v>135</v>
      </c>
      <c r="L170" s="31">
        <v>250000</v>
      </c>
      <c r="M170" s="27">
        <f t="shared" si="15"/>
        <v>212500</v>
      </c>
      <c r="N170" s="97">
        <v>2021</v>
      </c>
      <c r="O170" s="100" t="s">
        <v>579</v>
      </c>
      <c r="P170" s="97" t="s">
        <v>90</v>
      </c>
      <c r="Q170" s="97" t="s">
        <v>90</v>
      </c>
      <c r="R170" s="97" t="s">
        <v>90</v>
      </c>
      <c r="S170" s="97" t="s">
        <v>90</v>
      </c>
      <c r="T170" s="97"/>
      <c r="U170" s="97"/>
      <c r="V170" s="97"/>
      <c r="W170" s="97"/>
      <c r="X170" s="97" t="s">
        <v>90</v>
      </c>
      <c r="Y170" s="100" t="s">
        <v>287</v>
      </c>
      <c r="Z170" s="97" t="s">
        <v>117</v>
      </c>
    </row>
    <row r="171" spans="1:26" ht="76.5" x14ac:dyDescent="0.25">
      <c r="A171" s="147">
        <v>14</v>
      </c>
      <c r="B171" s="138" t="s">
        <v>72</v>
      </c>
      <c r="C171" s="160" t="s">
        <v>310</v>
      </c>
      <c r="D171" s="140">
        <v>70982236</v>
      </c>
      <c r="E171" s="146">
        <v>600083802</v>
      </c>
      <c r="F171" s="140">
        <v>6000083802</v>
      </c>
      <c r="G171" s="97" t="s">
        <v>136</v>
      </c>
      <c r="H171" s="97" t="s">
        <v>88</v>
      </c>
      <c r="I171" s="97" t="s">
        <v>89</v>
      </c>
      <c r="J171" s="97" t="s">
        <v>137</v>
      </c>
      <c r="K171" s="52" t="s">
        <v>138</v>
      </c>
      <c r="L171" s="26" t="s">
        <v>435</v>
      </c>
      <c r="M171" s="27">
        <v>8500000</v>
      </c>
      <c r="N171" s="97">
        <v>2021</v>
      </c>
      <c r="O171" s="97">
        <v>2027</v>
      </c>
      <c r="P171" s="97" t="s">
        <v>90</v>
      </c>
      <c r="Q171" s="97" t="s">
        <v>90</v>
      </c>
      <c r="R171" s="97"/>
      <c r="S171" s="97"/>
      <c r="T171" s="97"/>
      <c r="U171" s="97"/>
      <c r="V171" s="97" t="s">
        <v>90</v>
      </c>
      <c r="W171" s="97"/>
      <c r="X171" s="97"/>
      <c r="Y171" s="97" t="s">
        <v>118</v>
      </c>
      <c r="Z171" s="97" t="s">
        <v>117</v>
      </c>
    </row>
    <row r="172" spans="1:26" ht="249.75" customHeight="1" x14ac:dyDescent="0.25">
      <c r="A172" s="147"/>
      <c r="B172" s="138"/>
      <c r="C172" s="160"/>
      <c r="D172" s="140"/>
      <c r="E172" s="146"/>
      <c r="F172" s="140"/>
      <c r="G172" s="100" t="s">
        <v>139</v>
      </c>
      <c r="H172" s="97" t="s">
        <v>88</v>
      </c>
      <c r="I172" s="97" t="s">
        <v>89</v>
      </c>
      <c r="J172" s="97" t="s">
        <v>137</v>
      </c>
      <c r="K172" s="53" t="s">
        <v>447</v>
      </c>
      <c r="L172" s="25" t="s">
        <v>436</v>
      </c>
      <c r="M172" s="27">
        <v>1275000</v>
      </c>
      <c r="N172" s="97">
        <v>2022</v>
      </c>
      <c r="O172" s="97">
        <v>2025</v>
      </c>
      <c r="P172" s="97"/>
      <c r="Q172" s="97" t="s">
        <v>90</v>
      </c>
      <c r="R172" s="97" t="s">
        <v>90</v>
      </c>
      <c r="S172" s="97" t="s">
        <v>90</v>
      </c>
      <c r="T172" s="97" t="s">
        <v>90</v>
      </c>
      <c r="U172" s="97"/>
      <c r="V172" s="97"/>
      <c r="W172" s="97"/>
      <c r="X172" s="97"/>
      <c r="Y172" s="97" t="s">
        <v>118</v>
      </c>
      <c r="Z172" s="97" t="s">
        <v>117</v>
      </c>
    </row>
    <row r="173" spans="1:26" ht="89.25" x14ac:dyDescent="0.25">
      <c r="A173" s="147"/>
      <c r="B173" s="138"/>
      <c r="C173" s="160"/>
      <c r="D173" s="140"/>
      <c r="E173" s="146"/>
      <c r="F173" s="140"/>
      <c r="G173" s="99" t="s">
        <v>140</v>
      </c>
      <c r="H173" s="97" t="s">
        <v>88</v>
      </c>
      <c r="I173" s="97" t="s">
        <v>89</v>
      </c>
      <c r="J173" s="97" t="s">
        <v>137</v>
      </c>
      <c r="K173" s="53" t="s">
        <v>448</v>
      </c>
      <c r="L173" s="26" t="s">
        <v>437</v>
      </c>
      <c r="M173" s="27">
        <v>2125000</v>
      </c>
      <c r="N173" s="97">
        <v>2022</v>
      </c>
      <c r="O173" s="97">
        <v>2025</v>
      </c>
      <c r="P173" s="97"/>
      <c r="Q173" s="97"/>
      <c r="R173" s="97" t="s">
        <v>90</v>
      </c>
      <c r="S173" s="97"/>
      <c r="T173" s="97"/>
      <c r="U173" s="97"/>
      <c r="V173" s="97" t="s">
        <v>90</v>
      </c>
      <c r="W173" s="97" t="s">
        <v>90</v>
      </c>
      <c r="X173" s="97"/>
      <c r="Y173" s="62" t="s">
        <v>621</v>
      </c>
      <c r="Z173" s="97" t="s">
        <v>117</v>
      </c>
    </row>
    <row r="174" spans="1:26" ht="76.5" x14ac:dyDescent="0.25">
      <c r="A174" s="147"/>
      <c r="B174" s="138"/>
      <c r="C174" s="160"/>
      <c r="D174" s="140"/>
      <c r="E174" s="146"/>
      <c r="F174" s="140"/>
      <c r="G174" s="99" t="s">
        <v>288</v>
      </c>
      <c r="H174" s="97" t="s">
        <v>289</v>
      </c>
      <c r="I174" s="97" t="s">
        <v>89</v>
      </c>
      <c r="J174" s="97" t="s">
        <v>137</v>
      </c>
      <c r="K174" s="75" t="s">
        <v>449</v>
      </c>
      <c r="L174" s="31">
        <v>1000000</v>
      </c>
      <c r="M174" s="27">
        <f t="shared" si="15"/>
        <v>850000</v>
      </c>
      <c r="N174" s="97">
        <v>2022</v>
      </c>
      <c r="O174" s="97">
        <v>2025</v>
      </c>
      <c r="P174" s="97" t="s">
        <v>90</v>
      </c>
      <c r="Q174" s="97" t="s">
        <v>90</v>
      </c>
      <c r="R174" s="97"/>
      <c r="S174" s="97" t="s">
        <v>90</v>
      </c>
      <c r="T174" s="97"/>
      <c r="U174" s="97"/>
      <c r="V174" s="97"/>
      <c r="W174" s="97"/>
      <c r="X174" s="97"/>
      <c r="Y174" s="97"/>
      <c r="Z174" s="97"/>
    </row>
    <row r="175" spans="1:26" ht="38.25" x14ac:dyDescent="0.25">
      <c r="A175" s="147"/>
      <c r="B175" s="138"/>
      <c r="C175" s="160"/>
      <c r="D175" s="140"/>
      <c r="E175" s="146"/>
      <c r="F175" s="140"/>
      <c r="G175" s="99" t="s">
        <v>290</v>
      </c>
      <c r="H175" s="97" t="s">
        <v>229</v>
      </c>
      <c r="I175" s="97" t="s">
        <v>89</v>
      </c>
      <c r="J175" s="97" t="s">
        <v>137</v>
      </c>
      <c r="K175" s="20" t="s">
        <v>291</v>
      </c>
      <c r="L175" s="31">
        <v>5000000</v>
      </c>
      <c r="M175" s="27">
        <f t="shared" si="15"/>
        <v>4250000</v>
      </c>
      <c r="N175" s="97">
        <v>2022</v>
      </c>
      <c r="O175" s="97">
        <v>2026</v>
      </c>
      <c r="P175" s="97"/>
      <c r="Q175" s="97"/>
      <c r="R175" s="97"/>
      <c r="S175" s="97"/>
      <c r="T175" s="97"/>
      <c r="U175" s="97"/>
      <c r="V175" s="97" t="s">
        <v>90</v>
      </c>
      <c r="W175" s="97" t="s">
        <v>90</v>
      </c>
      <c r="X175" s="97"/>
      <c r="Y175" s="97"/>
      <c r="Z175" s="97" t="s">
        <v>117</v>
      </c>
    </row>
    <row r="176" spans="1:26" ht="63.75" x14ac:dyDescent="0.25">
      <c r="A176" s="147"/>
      <c r="B176" s="138"/>
      <c r="C176" s="160"/>
      <c r="D176" s="140"/>
      <c r="E176" s="146"/>
      <c r="F176" s="140"/>
      <c r="G176" s="99" t="s">
        <v>292</v>
      </c>
      <c r="H176" s="97" t="s">
        <v>229</v>
      </c>
      <c r="I176" s="97" t="s">
        <v>89</v>
      </c>
      <c r="J176" s="97" t="s">
        <v>137</v>
      </c>
      <c r="K176" s="20" t="s">
        <v>450</v>
      </c>
      <c r="L176" s="31">
        <v>3000000</v>
      </c>
      <c r="M176" s="27">
        <f t="shared" si="15"/>
        <v>2550000</v>
      </c>
      <c r="N176" s="97">
        <v>2022</v>
      </c>
      <c r="O176" s="97">
        <v>2026</v>
      </c>
      <c r="P176" s="97"/>
      <c r="Q176" s="97"/>
      <c r="R176" s="97"/>
      <c r="S176" s="97"/>
      <c r="T176" s="97"/>
      <c r="U176" s="97"/>
      <c r="V176" s="97" t="s">
        <v>90</v>
      </c>
      <c r="W176" s="97" t="s">
        <v>90</v>
      </c>
      <c r="X176" s="97"/>
      <c r="Y176" s="97"/>
      <c r="Z176" s="97" t="s">
        <v>117</v>
      </c>
    </row>
    <row r="177" spans="1:26" ht="38.25" x14ac:dyDescent="0.25">
      <c r="A177" s="147"/>
      <c r="B177" s="138"/>
      <c r="C177" s="160"/>
      <c r="D177" s="140"/>
      <c r="E177" s="146"/>
      <c r="F177" s="140"/>
      <c r="G177" s="99" t="s">
        <v>112</v>
      </c>
      <c r="H177" s="97" t="s">
        <v>229</v>
      </c>
      <c r="I177" s="97" t="s">
        <v>89</v>
      </c>
      <c r="J177" s="97" t="s">
        <v>137</v>
      </c>
      <c r="K177" s="20" t="s">
        <v>293</v>
      </c>
      <c r="L177" s="31">
        <v>1200000</v>
      </c>
      <c r="M177" s="27">
        <f t="shared" si="15"/>
        <v>1020000</v>
      </c>
      <c r="N177" s="97">
        <v>2022</v>
      </c>
      <c r="O177" s="97">
        <v>2026</v>
      </c>
      <c r="P177" s="97"/>
      <c r="Q177" s="97"/>
      <c r="R177" s="97"/>
      <c r="S177" s="97"/>
      <c r="T177" s="97"/>
      <c r="U177" s="97" t="s">
        <v>90</v>
      </c>
      <c r="V177" s="97" t="s">
        <v>90</v>
      </c>
      <c r="W177" s="97" t="s">
        <v>90</v>
      </c>
      <c r="X177" s="97"/>
      <c r="Y177" s="62" t="s">
        <v>622</v>
      </c>
      <c r="Z177" s="97" t="s">
        <v>117</v>
      </c>
    </row>
    <row r="178" spans="1:26" ht="38.25" x14ac:dyDescent="0.25">
      <c r="A178" s="147"/>
      <c r="B178" s="138"/>
      <c r="C178" s="160"/>
      <c r="D178" s="140"/>
      <c r="E178" s="146"/>
      <c r="F178" s="140"/>
      <c r="G178" s="99" t="s">
        <v>305</v>
      </c>
      <c r="H178" s="19" t="s">
        <v>229</v>
      </c>
      <c r="I178" s="19" t="s">
        <v>89</v>
      </c>
      <c r="J178" s="19" t="s">
        <v>137</v>
      </c>
      <c r="K178" s="34" t="s">
        <v>306</v>
      </c>
      <c r="L178" s="58">
        <v>150000</v>
      </c>
      <c r="M178" s="49">
        <f t="shared" si="15"/>
        <v>127500</v>
      </c>
      <c r="N178" s="19">
        <v>2023</v>
      </c>
      <c r="O178" s="19">
        <v>2025</v>
      </c>
      <c r="P178" s="19"/>
      <c r="Q178" s="19"/>
      <c r="R178" s="19"/>
      <c r="S178" s="19"/>
      <c r="T178" s="19"/>
      <c r="U178" s="19"/>
      <c r="V178" s="19" t="s">
        <v>90</v>
      </c>
      <c r="W178" s="19"/>
      <c r="X178" s="19"/>
      <c r="Y178" s="72" t="s">
        <v>623</v>
      </c>
      <c r="Z178" s="19" t="s">
        <v>117</v>
      </c>
    </row>
    <row r="179" spans="1:26" ht="149.25" customHeight="1" x14ac:dyDescent="0.25">
      <c r="A179" s="147">
        <v>15</v>
      </c>
      <c r="B179" s="138" t="s">
        <v>73</v>
      </c>
      <c r="C179" s="145"/>
      <c r="D179" s="140">
        <v>25485920</v>
      </c>
      <c r="E179" s="146">
        <v>691005371</v>
      </c>
      <c r="F179" s="140">
        <v>691005371</v>
      </c>
      <c r="G179" s="100" t="s">
        <v>580</v>
      </c>
      <c r="H179" s="97" t="s">
        <v>88</v>
      </c>
      <c r="I179" s="97" t="s">
        <v>89</v>
      </c>
      <c r="J179" s="97" t="s">
        <v>89</v>
      </c>
      <c r="K179" s="52" t="s">
        <v>581</v>
      </c>
      <c r="L179" s="31">
        <v>15000000</v>
      </c>
      <c r="M179" s="27">
        <f t="shared" si="15"/>
        <v>12750000</v>
      </c>
      <c r="N179" s="97">
        <v>2020</v>
      </c>
      <c r="O179" s="100" t="s">
        <v>438</v>
      </c>
      <c r="P179" s="97" t="s">
        <v>90</v>
      </c>
      <c r="Q179" s="97" t="s">
        <v>90</v>
      </c>
      <c r="R179" s="97" t="s">
        <v>90</v>
      </c>
      <c r="S179" s="97" t="s">
        <v>90</v>
      </c>
      <c r="T179" s="97"/>
      <c r="U179" s="97"/>
      <c r="V179" s="97"/>
      <c r="W179" s="97"/>
      <c r="X179" s="97" t="s">
        <v>90</v>
      </c>
      <c r="Y179" s="100" t="s">
        <v>143</v>
      </c>
      <c r="Z179" s="97" t="s">
        <v>117</v>
      </c>
    </row>
    <row r="180" spans="1:26" ht="148.5" customHeight="1" x14ac:dyDescent="0.25">
      <c r="A180" s="147"/>
      <c r="B180" s="138"/>
      <c r="C180" s="145"/>
      <c r="D180" s="140"/>
      <c r="E180" s="146"/>
      <c r="F180" s="140"/>
      <c r="G180" s="99" t="s">
        <v>638</v>
      </c>
      <c r="H180" s="97" t="s">
        <v>88</v>
      </c>
      <c r="I180" s="97" t="s">
        <v>89</v>
      </c>
      <c r="J180" s="97" t="s">
        <v>89</v>
      </c>
      <c r="K180" s="20" t="s">
        <v>639</v>
      </c>
      <c r="L180" s="80" t="s">
        <v>640</v>
      </c>
      <c r="M180" s="27">
        <f>25000000*0.85</f>
        <v>21250000</v>
      </c>
      <c r="N180" s="99" t="s">
        <v>439</v>
      </c>
      <c r="O180" s="99" t="s">
        <v>353</v>
      </c>
      <c r="P180" s="97" t="s">
        <v>90</v>
      </c>
      <c r="Q180" s="97" t="s">
        <v>90</v>
      </c>
      <c r="R180" s="97" t="s">
        <v>90</v>
      </c>
      <c r="S180" s="97" t="s">
        <v>90</v>
      </c>
      <c r="T180" s="97"/>
      <c r="U180" s="97"/>
      <c r="V180" s="97"/>
      <c r="W180" s="97" t="s">
        <v>90</v>
      </c>
      <c r="X180" s="97" t="s">
        <v>90</v>
      </c>
      <c r="Y180" s="100" t="s">
        <v>641</v>
      </c>
      <c r="Z180" s="97" t="s">
        <v>117</v>
      </c>
    </row>
    <row r="181" spans="1:26" ht="117.6" customHeight="1" x14ac:dyDescent="0.25">
      <c r="A181" s="147"/>
      <c r="B181" s="138"/>
      <c r="C181" s="145"/>
      <c r="D181" s="140"/>
      <c r="E181" s="146"/>
      <c r="F181" s="140"/>
      <c r="G181" s="17" t="s">
        <v>144</v>
      </c>
      <c r="H181" s="16" t="s">
        <v>88</v>
      </c>
      <c r="I181" s="16" t="s">
        <v>89</v>
      </c>
      <c r="J181" s="16" t="s">
        <v>89</v>
      </c>
      <c r="K181" s="76" t="s">
        <v>582</v>
      </c>
      <c r="L181" s="25" t="s">
        <v>583</v>
      </c>
      <c r="M181" s="29">
        <v>12750000</v>
      </c>
      <c r="N181" s="16">
        <v>2022</v>
      </c>
      <c r="O181" s="16">
        <v>2027</v>
      </c>
      <c r="P181" s="16" t="s">
        <v>90</v>
      </c>
      <c r="Q181" s="16" t="s">
        <v>90</v>
      </c>
      <c r="R181" s="16" t="s">
        <v>90</v>
      </c>
      <c r="S181" s="16" t="s">
        <v>90</v>
      </c>
      <c r="T181" s="16"/>
      <c r="U181" s="16"/>
      <c r="V181" s="16"/>
      <c r="W181" s="16"/>
      <c r="X181" s="16" t="s">
        <v>90</v>
      </c>
      <c r="Y181" s="16" t="s">
        <v>145</v>
      </c>
      <c r="Z181" s="16" t="s">
        <v>117</v>
      </c>
    </row>
    <row r="182" spans="1:26" ht="114.75" x14ac:dyDescent="0.25">
      <c r="A182" s="147"/>
      <c r="B182" s="138"/>
      <c r="C182" s="145"/>
      <c r="D182" s="140"/>
      <c r="E182" s="146"/>
      <c r="F182" s="140"/>
      <c r="G182" s="17" t="s">
        <v>320</v>
      </c>
      <c r="H182" s="16" t="s">
        <v>88</v>
      </c>
      <c r="I182" s="16" t="s">
        <v>89</v>
      </c>
      <c r="J182" s="16" t="s">
        <v>89</v>
      </c>
      <c r="K182" s="22" t="s">
        <v>321</v>
      </c>
      <c r="L182" s="30">
        <v>90000000</v>
      </c>
      <c r="M182" s="29">
        <f>L182*0.85</f>
        <v>76500000</v>
      </c>
      <c r="N182" s="16">
        <v>2021</v>
      </c>
      <c r="O182" s="16">
        <v>2027</v>
      </c>
      <c r="P182" s="16" t="s">
        <v>90</v>
      </c>
      <c r="Q182" s="16" t="s">
        <v>90</v>
      </c>
      <c r="R182" s="16" t="s">
        <v>90</v>
      </c>
      <c r="S182" s="16" t="s">
        <v>90</v>
      </c>
      <c r="T182" s="16"/>
      <c r="U182" s="16" t="s">
        <v>90</v>
      </c>
      <c r="V182" s="16" t="s">
        <v>90</v>
      </c>
      <c r="W182" s="16"/>
      <c r="X182" s="16"/>
      <c r="Y182" s="16" t="s">
        <v>118</v>
      </c>
      <c r="Z182" s="16" t="s">
        <v>117</v>
      </c>
    </row>
    <row r="183" spans="1:26" ht="232.5" customHeight="1" x14ac:dyDescent="0.25">
      <c r="A183" s="147"/>
      <c r="B183" s="138"/>
      <c r="C183" s="145"/>
      <c r="D183" s="140"/>
      <c r="E183" s="146"/>
      <c r="F183" s="140"/>
      <c r="G183" s="100" t="s">
        <v>584</v>
      </c>
      <c r="H183" s="97" t="s">
        <v>88</v>
      </c>
      <c r="I183" s="97" t="s">
        <v>89</v>
      </c>
      <c r="J183" s="97" t="s">
        <v>89</v>
      </c>
      <c r="K183" s="20" t="s">
        <v>585</v>
      </c>
      <c r="L183" s="46" t="s">
        <v>586</v>
      </c>
      <c r="M183" s="27">
        <f>80000000*0.85</f>
        <v>68000000</v>
      </c>
      <c r="N183" s="97">
        <v>2023</v>
      </c>
      <c r="O183" s="97">
        <v>2027</v>
      </c>
      <c r="P183" s="97" t="s">
        <v>90</v>
      </c>
      <c r="Q183" s="97" t="s">
        <v>90</v>
      </c>
      <c r="R183" s="97" t="s">
        <v>90</v>
      </c>
      <c r="S183" s="97" t="s">
        <v>90</v>
      </c>
      <c r="T183" s="97"/>
      <c r="U183" s="97" t="s">
        <v>90</v>
      </c>
      <c r="V183" s="97" t="s">
        <v>90</v>
      </c>
      <c r="W183" s="97" t="s">
        <v>90</v>
      </c>
      <c r="X183" s="97" t="s">
        <v>90</v>
      </c>
      <c r="Y183" s="97" t="s">
        <v>322</v>
      </c>
      <c r="Z183" s="97" t="s">
        <v>117</v>
      </c>
    </row>
    <row r="184" spans="1:26" ht="75" customHeight="1" x14ac:dyDescent="0.25">
      <c r="A184" s="147"/>
      <c r="B184" s="138"/>
      <c r="C184" s="145"/>
      <c r="D184" s="140"/>
      <c r="E184" s="146"/>
      <c r="F184" s="140"/>
      <c r="G184" s="62" t="s">
        <v>642</v>
      </c>
      <c r="H184" s="64" t="s">
        <v>88</v>
      </c>
      <c r="I184" s="64" t="s">
        <v>89</v>
      </c>
      <c r="J184" s="64" t="s">
        <v>89</v>
      </c>
      <c r="K184" s="79" t="s">
        <v>643</v>
      </c>
      <c r="L184" s="80">
        <v>5000000</v>
      </c>
      <c r="M184" s="63">
        <f>5000000*0.85</f>
        <v>4250000</v>
      </c>
      <c r="N184" s="64">
        <v>2024</v>
      </c>
      <c r="O184" s="64">
        <v>2026</v>
      </c>
      <c r="P184" s="97"/>
      <c r="Q184" s="97"/>
      <c r="R184" s="97"/>
      <c r="S184" s="64" t="s">
        <v>90</v>
      </c>
      <c r="T184" s="97"/>
      <c r="U184" s="97"/>
      <c r="V184" s="97"/>
      <c r="W184" s="97"/>
      <c r="X184" s="64" t="s">
        <v>90</v>
      </c>
      <c r="Y184" s="62" t="s">
        <v>644</v>
      </c>
      <c r="Z184" s="64" t="s">
        <v>117</v>
      </c>
    </row>
    <row r="185" spans="1:26" ht="59.25" customHeight="1" x14ac:dyDescent="0.25">
      <c r="A185" s="147"/>
      <c r="B185" s="138"/>
      <c r="C185" s="145"/>
      <c r="D185" s="140"/>
      <c r="E185" s="146"/>
      <c r="F185" s="140"/>
      <c r="G185" s="62" t="s">
        <v>645</v>
      </c>
      <c r="H185" s="64" t="s">
        <v>88</v>
      </c>
      <c r="I185" s="64" t="s">
        <v>89</v>
      </c>
      <c r="J185" s="64" t="s">
        <v>89</v>
      </c>
      <c r="K185" s="79" t="s">
        <v>646</v>
      </c>
      <c r="L185" s="80">
        <v>15000000</v>
      </c>
      <c r="M185" s="63">
        <f>15000000*0.85</f>
        <v>12750000</v>
      </c>
      <c r="N185" s="64">
        <v>2025</v>
      </c>
      <c r="O185" s="64">
        <v>2027</v>
      </c>
      <c r="P185" s="97" t="s">
        <v>90</v>
      </c>
      <c r="Q185" s="97" t="s">
        <v>90</v>
      </c>
      <c r="R185" s="97" t="s">
        <v>90</v>
      </c>
      <c r="S185" s="97" t="s">
        <v>90</v>
      </c>
      <c r="T185" s="97"/>
      <c r="U185" s="97"/>
      <c r="V185" s="97"/>
      <c r="W185" s="97"/>
      <c r="X185" s="97"/>
      <c r="Y185" s="62" t="s">
        <v>644</v>
      </c>
      <c r="Z185" s="64" t="s">
        <v>117</v>
      </c>
    </row>
    <row r="186" spans="1:26" ht="38.25" x14ac:dyDescent="0.25">
      <c r="A186" s="147">
        <v>16</v>
      </c>
      <c r="B186" s="138" t="s">
        <v>74</v>
      </c>
      <c r="C186" s="165"/>
      <c r="D186" s="140">
        <v>4677846</v>
      </c>
      <c r="E186" s="146">
        <v>691009406</v>
      </c>
      <c r="F186" s="140">
        <v>691009406</v>
      </c>
      <c r="G186" s="100" t="s">
        <v>146</v>
      </c>
      <c r="H186" s="97" t="s">
        <v>88</v>
      </c>
      <c r="I186" s="97" t="s">
        <v>89</v>
      </c>
      <c r="J186" s="97" t="s">
        <v>89</v>
      </c>
      <c r="K186" s="20" t="s">
        <v>147</v>
      </c>
      <c r="L186" s="31">
        <v>400000</v>
      </c>
      <c r="M186" s="27">
        <f>L186*0.85</f>
        <v>340000</v>
      </c>
      <c r="N186" s="97">
        <v>2018</v>
      </c>
      <c r="O186" s="97">
        <v>2023</v>
      </c>
      <c r="P186" s="97" t="s">
        <v>90</v>
      </c>
      <c r="Q186" s="97" t="s">
        <v>90</v>
      </c>
      <c r="R186" s="97" t="s">
        <v>90</v>
      </c>
      <c r="S186" s="97" t="s">
        <v>90</v>
      </c>
      <c r="T186" s="97" t="s">
        <v>90</v>
      </c>
      <c r="U186" s="16" t="s">
        <v>117</v>
      </c>
      <c r="V186" s="17" t="s">
        <v>440</v>
      </c>
      <c r="W186" s="97"/>
      <c r="X186" s="97"/>
      <c r="Y186" s="100" t="s">
        <v>148</v>
      </c>
      <c r="Z186" s="97" t="s">
        <v>117</v>
      </c>
    </row>
    <row r="187" spans="1:26" ht="63.75" x14ac:dyDescent="0.25">
      <c r="A187" s="147"/>
      <c r="B187" s="138"/>
      <c r="C187" s="165"/>
      <c r="D187" s="140"/>
      <c r="E187" s="146"/>
      <c r="F187" s="140"/>
      <c r="G187" s="65" t="s">
        <v>149</v>
      </c>
      <c r="H187" s="70" t="s">
        <v>88</v>
      </c>
      <c r="I187" s="70" t="s">
        <v>89</v>
      </c>
      <c r="J187" s="70" t="s">
        <v>89</v>
      </c>
      <c r="K187" s="67" t="s">
        <v>150</v>
      </c>
      <c r="L187" s="71">
        <v>200000</v>
      </c>
      <c r="M187" s="69">
        <f>L187*0.85</f>
        <v>170000</v>
      </c>
      <c r="N187" s="70">
        <v>2020</v>
      </c>
      <c r="O187" s="70">
        <v>2025</v>
      </c>
      <c r="P187" s="70" t="s">
        <v>90</v>
      </c>
      <c r="Q187" s="70" t="s">
        <v>90</v>
      </c>
      <c r="R187" s="70" t="s">
        <v>90</v>
      </c>
      <c r="S187" s="70" t="s">
        <v>90</v>
      </c>
      <c r="T187" s="70"/>
      <c r="U187" s="70"/>
      <c r="V187" s="70"/>
      <c r="W187" s="70"/>
      <c r="X187" s="70"/>
      <c r="Y187" s="65" t="s">
        <v>118</v>
      </c>
      <c r="Z187" s="70" t="s">
        <v>117</v>
      </c>
    </row>
    <row r="188" spans="1:26" ht="96" customHeight="1" x14ac:dyDescent="0.25">
      <c r="A188" s="98">
        <v>17</v>
      </c>
      <c r="B188" s="95" t="s">
        <v>83</v>
      </c>
      <c r="C188" s="24"/>
      <c r="D188" s="93">
        <v>62209485</v>
      </c>
      <c r="E188" s="94">
        <v>600023630</v>
      </c>
      <c r="F188" s="93">
        <v>600023630</v>
      </c>
      <c r="G188" s="77"/>
      <c r="H188" s="77"/>
      <c r="I188" s="77"/>
      <c r="J188" s="77"/>
      <c r="K188" s="51"/>
      <c r="L188" s="78"/>
      <c r="M188" s="54"/>
      <c r="N188" s="54"/>
      <c r="O188" s="54"/>
      <c r="P188" s="54"/>
      <c r="Q188" s="54"/>
      <c r="R188" s="54"/>
      <c r="S188" s="54"/>
      <c r="T188" s="54"/>
      <c r="U188" s="54"/>
      <c r="V188" s="54"/>
      <c r="W188" s="54"/>
      <c r="X188" s="54"/>
      <c r="Y188" s="54"/>
      <c r="Z188" s="54"/>
    </row>
    <row r="189" spans="1:26" ht="102.95" customHeight="1" x14ac:dyDescent="0.25">
      <c r="A189" s="98">
        <v>18</v>
      </c>
      <c r="B189" s="95" t="s">
        <v>84</v>
      </c>
      <c r="C189" s="24"/>
      <c r="D189" s="102">
        <v>63125382</v>
      </c>
      <c r="E189" s="126">
        <v>110010671</v>
      </c>
      <c r="F189" s="102">
        <v>600023648</v>
      </c>
      <c r="G189" s="77"/>
      <c r="H189" s="77"/>
      <c r="I189" s="77"/>
      <c r="J189" s="77"/>
      <c r="K189" s="51"/>
      <c r="L189" s="78"/>
      <c r="M189" s="54"/>
      <c r="N189" s="54"/>
      <c r="O189" s="54"/>
      <c r="P189" s="54"/>
      <c r="Q189" s="54"/>
      <c r="R189" s="54"/>
      <c r="S189" s="54"/>
      <c r="T189" s="54"/>
      <c r="U189" s="54"/>
      <c r="V189" s="54"/>
      <c r="W189" s="54"/>
      <c r="X189" s="54"/>
      <c r="Y189" s="54"/>
      <c r="Z189" s="54"/>
    </row>
    <row r="196" spans="1:9" s="9" customFormat="1" x14ac:dyDescent="0.25"/>
    <row r="197" spans="1:9" s="9" customFormat="1" x14ac:dyDescent="0.25"/>
    <row r="198" spans="1:9" x14ac:dyDescent="0.25">
      <c r="A198" s="9"/>
      <c r="B198" s="9"/>
      <c r="C198" s="9"/>
      <c r="D198" s="9"/>
      <c r="E198" s="9"/>
      <c r="F198" s="9"/>
      <c r="G198" s="9"/>
      <c r="H198" s="9"/>
      <c r="I198" s="9"/>
    </row>
    <row r="199" spans="1:9" s="9" customFormat="1" x14ac:dyDescent="0.25"/>
    <row r="200" spans="1:9" s="12" customFormat="1" x14ac:dyDescent="0.25">
      <c r="A200" s="9"/>
      <c r="B200" s="9"/>
      <c r="C200" s="9"/>
      <c r="D200" s="9"/>
      <c r="E200" s="9"/>
      <c r="F200" s="9"/>
      <c r="G200" s="9"/>
      <c r="H200" s="9"/>
      <c r="I200" s="9"/>
    </row>
  </sheetData>
  <mergeCells count="137">
    <mergeCell ref="F25:F46"/>
    <mergeCell ref="E25:E46"/>
    <mergeCell ref="D25:D46"/>
    <mergeCell ref="C25:C46"/>
    <mergeCell ref="B25:B46"/>
    <mergeCell ref="A25:A46"/>
    <mergeCell ref="F47:F58"/>
    <mergeCell ref="E47:E58"/>
    <mergeCell ref="D47:D58"/>
    <mergeCell ref="C47:C58"/>
    <mergeCell ref="B47:B58"/>
    <mergeCell ref="A47:A58"/>
    <mergeCell ref="A5:A24"/>
    <mergeCell ref="B5:B24"/>
    <mergeCell ref="C5:C24"/>
    <mergeCell ref="D5:D24"/>
    <mergeCell ref="E5:E24"/>
    <mergeCell ref="F5:F2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L2:M2"/>
    <mergeCell ref="N2:O2"/>
    <mergeCell ref="Y2:Z2"/>
    <mergeCell ref="Y3:Y4"/>
    <mergeCell ref="Z3:Z4"/>
    <mergeCell ref="L3:L4"/>
    <mergeCell ref="M3:M4"/>
    <mergeCell ref="N3:N4"/>
    <mergeCell ref="O3:O4"/>
    <mergeCell ref="J122:J124"/>
    <mergeCell ref="I110:I112"/>
    <mergeCell ref="J110:J112"/>
    <mergeCell ref="J87:J89"/>
    <mergeCell ref="A186:A187"/>
    <mergeCell ref="A59:A64"/>
    <mergeCell ref="F186:F187"/>
    <mergeCell ref="C171:C178"/>
    <mergeCell ref="D171:D178"/>
    <mergeCell ref="E171:E178"/>
    <mergeCell ref="F171:F178"/>
    <mergeCell ref="I122:I124"/>
    <mergeCell ref="D186:D187"/>
    <mergeCell ref="E186:E187"/>
    <mergeCell ref="B186:B187"/>
    <mergeCell ref="C186:C187"/>
    <mergeCell ref="A65:A84"/>
    <mergeCell ref="F85:F94"/>
    <mergeCell ref="E85:E94"/>
    <mergeCell ref="F136:F146"/>
    <mergeCell ref="E136:E146"/>
    <mergeCell ref="A171:A178"/>
    <mergeCell ref="E65:E84"/>
    <mergeCell ref="D65:D84"/>
    <mergeCell ref="C65:C84"/>
    <mergeCell ref="B65:B84"/>
    <mergeCell ref="A169:A170"/>
    <mergeCell ref="B169:B170"/>
    <mergeCell ref="H2:H4"/>
    <mergeCell ref="W3:W4"/>
    <mergeCell ref="I2:I4"/>
    <mergeCell ref="K2:K4"/>
    <mergeCell ref="F59:F64"/>
    <mergeCell ref="H122:H124"/>
    <mergeCell ref="A162:A168"/>
    <mergeCell ref="B162:B168"/>
    <mergeCell ref="C162:C168"/>
    <mergeCell ref="D162:D168"/>
    <mergeCell ref="E162:E168"/>
    <mergeCell ref="B2:F2"/>
    <mergeCell ref="B59:B64"/>
    <mergeCell ref="C59:C64"/>
    <mergeCell ref="D59:D64"/>
    <mergeCell ref="E59:E64"/>
    <mergeCell ref="F162:F168"/>
    <mergeCell ref="G110:G112"/>
    <mergeCell ref="H110:H112"/>
    <mergeCell ref="G87:G89"/>
    <mergeCell ref="G122:G124"/>
    <mergeCell ref="H87:H89"/>
    <mergeCell ref="I87:I89"/>
    <mergeCell ref="F65:F84"/>
    <mergeCell ref="C169:C170"/>
    <mergeCell ref="D169:D170"/>
    <mergeCell ref="E169:E170"/>
    <mergeCell ref="F169:F170"/>
    <mergeCell ref="F147:F161"/>
    <mergeCell ref="D85:D94"/>
    <mergeCell ref="C85:C94"/>
    <mergeCell ref="B85:B94"/>
    <mergeCell ref="A85:A94"/>
    <mergeCell ref="D136:D146"/>
    <mergeCell ref="C136:C146"/>
    <mergeCell ref="B136:B146"/>
    <mergeCell ref="A136:A146"/>
    <mergeCell ref="A122:A135"/>
    <mergeCell ref="B122:B135"/>
    <mergeCell ref="C122:C135"/>
    <mergeCell ref="E122:E135"/>
    <mergeCell ref="D122:D135"/>
    <mergeCell ref="F122:F135"/>
    <mergeCell ref="B171:B178"/>
    <mergeCell ref="B179:B185"/>
    <mergeCell ref="C179:C185"/>
    <mergeCell ref="D179:D185"/>
    <mergeCell ref="E179:E185"/>
    <mergeCell ref="F179:F185"/>
    <mergeCell ref="A179:A185"/>
    <mergeCell ref="A95:A108"/>
    <mergeCell ref="B95:B108"/>
    <mergeCell ref="C95:C108"/>
    <mergeCell ref="D95:D108"/>
    <mergeCell ref="E95:E108"/>
    <mergeCell ref="F95:F108"/>
    <mergeCell ref="A109:A121"/>
    <mergeCell ref="B109:B121"/>
    <mergeCell ref="C109:C121"/>
    <mergeCell ref="D109:D121"/>
    <mergeCell ref="E109:E121"/>
    <mergeCell ref="F109:F121"/>
    <mergeCell ref="A147:A161"/>
    <mergeCell ref="B147:B161"/>
    <mergeCell ref="C147:C161"/>
    <mergeCell ref="D147:D161"/>
    <mergeCell ref="E147:E161"/>
  </mergeCells>
  <pageMargins left="0.23622047244094491" right="0.23622047244094491" top="0.74803149606299213" bottom="0.51181102362204722" header="0.31496062992125984" footer="0.31496062992125984"/>
  <pageSetup paperSize="8" scale="58" fitToHeight="0" orientation="landscape" r:id="rId1"/>
  <headerFooter>
    <oddFooter>Stránka &amp;P z &amp;N</oddFooter>
  </headerFooter>
  <rowBreaks count="11" manualBreakCount="11">
    <brk id="24" max="16383" man="1"/>
    <brk id="46" max="16383" man="1"/>
    <brk id="58" max="16383" man="1"/>
    <brk id="64" max="16383" man="1"/>
    <brk id="84" max="16383" man="1"/>
    <brk id="94" max="25" man="1"/>
    <brk id="108" max="25" man="1"/>
    <brk id="121" max="25" man="1"/>
    <brk id="135" max="16383" man="1"/>
    <brk id="161" max="16383" man="1"/>
    <brk id="178" max="2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view="pageBreakPreview" topLeftCell="B1" zoomScale="70" zoomScaleNormal="115" zoomScaleSheetLayoutView="70" zoomScalePageLayoutView="85" workbookViewId="0">
      <selection activeCell="K16" sqref="K16"/>
    </sheetView>
  </sheetViews>
  <sheetFormatPr defaultColWidth="8.7109375" defaultRowHeight="15" x14ac:dyDescent="0.25"/>
  <cols>
    <col min="1" max="1" width="14.28515625" style="3" hidden="1" customWidth="1"/>
    <col min="2" max="2" width="7.28515625" style="3" customWidth="1"/>
    <col min="3" max="3" width="18.28515625" style="3" customWidth="1"/>
    <col min="4" max="4" width="17.5703125" style="3" customWidth="1"/>
    <col min="5" max="5" width="10.7109375" style="3" customWidth="1"/>
    <col min="6" max="6" width="22.28515625" style="3" customWidth="1"/>
    <col min="7" max="8" width="13.7109375" style="3" customWidth="1"/>
    <col min="9" max="9" width="16.7109375" style="3" customWidth="1"/>
    <col min="10" max="10" width="39.42578125" style="3" customWidth="1"/>
    <col min="11" max="11" width="18.5703125" style="3" customWidth="1"/>
    <col min="12" max="12" width="17.28515625" style="3" customWidth="1"/>
    <col min="13" max="13" width="9" style="3" customWidth="1"/>
    <col min="14" max="14" width="8.7109375" style="3"/>
    <col min="15" max="18" width="11.140625" style="3" customWidth="1"/>
    <col min="19" max="19" width="12.42578125" style="15" customWidth="1"/>
    <col min="20" max="20" width="10.5703125" style="3" customWidth="1"/>
    <col min="21" max="21" width="21.28515625" style="3" customWidth="1"/>
    <col min="22" max="16384" width="8.7109375" style="3"/>
  </cols>
  <sheetData>
    <row r="1" spans="1:21" ht="21.75" customHeight="1" x14ac:dyDescent="0.3">
      <c r="A1" s="150" t="s">
        <v>42</v>
      </c>
      <c r="B1" s="150"/>
      <c r="C1" s="150"/>
      <c r="D1" s="150"/>
      <c r="E1" s="150"/>
      <c r="F1" s="150"/>
      <c r="G1" s="150"/>
      <c r="H1" s="150"/>
      <c r="I1" s="150"/>
      <c r="J1" s="150"/>
      <c r="K1" s="150"/>
      <c r="L1" s="150"/>
      <c r="M1" s="150"/>
      <c r="N1" s="150"/>
      <c r="O1" s="150"/>
      <c r="P1" s="150"/>
      <c r="Q1" s="150"/>
      <c r="R1" s="150"/>
      <c r="S1" s="150"/>
      <c r="T1" s="150"/>
    </row>
    <row r="2" spans="1:21" ht="37.5" customHeight="1" x14ac:dyDescent="0.25">
      <c r="A2" s="151" t="s">
        <v>43</v>
      </c>
      <c r="B2" s="151" t="s">
        <v>12</v>
      </c>
      <c r="C2" s="152" t="s">
        <v>44</v>
      </c>
      <c r="D2" s="152"/>
      <c r="E2" s="152"/>
      <c r="F2" s="153" t="s">
        <v>14</v>
      </c>
      <c r="G2" s="149" t="s">
        <v>36</v>
      </c>
      <c r="H2" s="149" t="s">
        <v>54</v>
      </c>
      <c r="I2" s="149" t="s">
        <v>16</v>
      </c>
      <c r="J2" s="151" t="s">
        <v>45</v>
      </c>
      <c r="K2" s="154" t="s">
        <v>46</v>
      </c>
      <c r="L2" s="154"/>
      <c r="M2" s="148" t="s">
        <v>19</v>
      </c>
      <c r="N2" s="148"/>
      <c r="O2" s="168" t="s">
        <v>47</v>
      </c>
      <c r="P2" s="168"/>
      <c r="Q2" s="168"/>
      <c r="R2" s="168"/>
      <c r="S2" s="148" t="s">
        <v>21</v>
      </c>
      <c r="T2" s="148"/>
    </row>
    <row r="3" spans="1:21" ht="22.35" customHeight="1" x14ac:dyDescent="0.25">
      <c r="A3" s="151"/>
      <c r="B3" s="151"/>
      <c r="C3" s="151" t="s">
        <v>48</v>
      </c>
      <c r="D3" s="151" t="s">
        <v>49</v>
      </c>
      <c r="E3" s="151" t="s">
        <v>50</v>
      </c>
      <c r="F3" s="153"/>
      <c r="G3" s="149"/>
      <c r="H3" s="149"/>
      <c r="I3" s="149"/>
      <c r="J3" s="151"/>
      <c r="K3" s="166" t="s">
        <v>51</v>
      </c>
      <c r="L3" s="166" t="s">
        <v>28</v>
      </c>
      <c r="M3" s="166" t="s">
        <v>29</v>
      </c>
      <c r="N3" s="166" t="s">
        <v>30</v>
      </c>
      <c r="O3" s="161" t="s">
        <v>38</v>
      </c>
      <c r="P3" s="161"/>
      <c r="Q3" s="161"/>
      <c r="R3" s="161"/>
      <c r="S3" s="166" t="s">
        <v>317</v>
      </c>
      <c r="T3" s="166" t="s">
        <v>34</v>
      </c>
    </row>
    <row r="4" spans="1:21" ht="97.5" customHeight="1" x14ac:dyDescent="0.25">
      <c r="A4" s="151"/>
      <c r="B4" s="151"/>
      <c r="C4" s="151"/>
      <c r="D4" s="151"/>
      <c r="E4" s="151"/>
      <c r="F4" s="153"/>
      <c r="G4" s="149"/>
      <c r="H4" s="149"/>
      <c r="I4" s="149"/>
      <c r="J4" s="151"/>
      <c r="K4" s="166"/>
      <c r="L4" s="166"/>
      <c r="M4" s="166"/>
      <c r="N4" s="166"/>
      <c r="O4" s="109" t="s">
        <v>52</v>
      </c>
      <c r="P4" s="109" t="s">
        <v>313</v>
      </c>
      <c r="Q4" s="109" t="s">
        <v>41</v>
      </c>
      <c r="R4" s="109" t="s">
        <v>318</v>
      </c>
      <c r="S4" s="166"/>
      <c r="T4" s="166"/>
    </row>
    <row r="5" spans="1:21" ht="37.5" customHeight="1" x14ac:dyDescent="0.25">
      <c r="A5" s="133">
        <v>1</v>
      </c>
      <c r="B5" s="178">
        <v>1</v>
      </c>
      <c r="C5" s="175" t="s">
        <v>78</v>
      </c>
      <c r="D5" s="172" t="s">
        <v>352</v>
      </c>
      <c r="E5" s="169">
        <v>72059419</v>
      </c>
      <c r="F5" s="62" t="s">
        <v>703</v>
      </c>
      <c r="G5" s="86" t="s">
        <v>88</v>
      </c>
      <c r="H5" s="86" t="s">
        <v>89</v>
      </c>
      <c r="I5" s="86" t="s">
        <v>89</v>
      </c>
      <c r="J5" s="134" t="s">
        <v>746</v>
      </c>
      <c r="K5" s="129">
        <v>9000000</v>
      </c>
      <c r="L5" s="128">
        <f t="shared" ref="L5" si="0">K5*0.85</f>
        <v>7650000</v>
      </c>
      <c r="M5" s="64">
        <v>2026</v>
      </c>
      <c r="N5" s="64">
        <v>2028</v>
      </c>
      <c r="O5" s="135"/>
      <c r="P5" s="135"/>
      <c r="Q5" s="135"/>
      <c r="R5" s="135"/>
      <c r="S5" s="64" t="s">
        <v>118</v>
      </c>
      <c r="T5" s="64" t="s">
        <v>117</v>
      </c>
    </row>
    <row r="6" spans="1:21" ht="55.5" customHeight="1" x14ac:dyDescent="0.25">
      <c r="A6" s="133"/>
      <c r="B6" s="179"/>
      <c r="C6" s="176"/>
      <c r="D6" s="173"/>
      <c r="E6" s="170"/>
      <c r="F6" s="62" t="s">
        <v>748</v>
      </c>
      <c r="G6" s="86" t="s">
        <v>88</v>
      </c>
      <c r="H6" s="86" t="s">
        <v>89</v>
      </c>
      <c r="I6" s="86" t="s">
        <v>89</v>
      </c>
      <c r="J6" s="134" t="s">
        <v>747</v>
      </c>
      <c r="K6" s="129">
        <v>12000000</v>
      </c>
      <c r="L6" s="128">
        <f t="shared" ref="L6:L7" si="1">K6*0.85</f>
        <v>10200000</v>
      </c>
      <c r="M6" s="64">
        <v>2026</v>
      </c>
      <c r="N6" s="64">
        <v>2028</v>
      </c>
      <c r="O6" s="135"/>
      <c r="P6" s="135"/>
      <c r="Q6" s="135"/>
      <c r="R6" s="135"/>
      <c r="S6" s="64"/>
      <c r="T6" s="64"/>
    </row>
    <row r="7" spans="1:21" ht="37.5" customHeight="1" x14ac:dyDescent="0.25">
      <c r="A7" s="133"/>
      <c r="B7" s="180"/>
      <c r="C7" s="177"/>
      <c r="D7" s="174"/>
      <c r="E7" s="171"/>
      <c r="F7" s="62" t="s">
        <v>749</v>
      </c>
      <c r="G7" s="86" t="s">
        <v>88</v>
      </c>
      <c r="H7" s="86" t="s">
        <v>89</v>
      </c>
      <c r="I7" s="86" t="s">
        <v>89</v>
      </c>
      <c r="J7" s="134" t="s">
        <v>750</v>
      </c>
      <c r="K7" s="129">
        <v>9000000</v>
      </c>
      <c r="L7" s="128">
        <f t="shared" si="1"/>
        <v>7650000</v>
      </c>
      <c r="M7" s="64">
        <v>2026</v>
      </c>
      <c r="N7" s="64">
        <v>2028</v>
      </c>
      <c r="O7" s="135"/>
      <c r="P7" s="135"/>
      <c r="Q7" s="135"/>
      <c r="R7" s="135"/>
      <c r="S7" s="64"/>
      <c r="T7" s="64"/>
    </row>
    <row r="8" spans="1:21" ht="147" customHeight="1" x14ac:dyDescent="0.25">
      <c r="A8" s="133">
        <v>2</v>
      </c>
      <c r="B8" s="96">
        <v>2</v>
      </c>
      <c r="C8" s="23" t="s">
        <v>347</v>
      </c>
      <c r="D8" s="24"/>
      <c r="E8" s="115" t="s">
        <v>348</v>
      </c>
      <c r="F8" s="100" t="s">
        <v>159</v>
      </c>
      <c r="G8" s="54"/>
      <c r="H8" s="54"/>
      <c r="I8" s="54"/>
      <c r="J8" s="52" t="s">
        <v>451</v>
      </c>
      <c r="K8" s="26" t="s">
        <v>452</v>
      </c>
      <c r="L8" s="27">
        <v>17000000</v>
      </c>
      <c r="M8" s="17" t="s">
        <v>453</v>
      </c>
      <c r="N8" s="17" t="s">
        <v>389</v>
      </c>
      <c r="O8" s="97" t="s">
        <v>90</v>
      </c>
      <c r="P8" s="97"/>
      <c r="Q8" s="97"/>
      <c r="R8" s="97" t="s">
        <v>90</v>
      </c>
      <c r="S8" s="97"/>
      <c r="T8" s="97" t="s">
        <v>117</v>
      </c>
    </row>
    <row r="9" spans="1:21" ht="267" customHeight="1" x14ac:dyDescent="0.25">
      <c r="A9" s="133">
        <v>3</v>
      </c>
      <c r="B9" s="96">
        <v>3</v>
      </c>
      <c r="C9" s="95" t="s">
        <v>79</v>
      </c>
      <c r="D9" s="24"/>
      <c r="E9" s="93">
        <v>26672073</v>
      </c>
      <c r="F9" s="100" t="s">
        <v>160</v>
      </c>
      <c r="G9" s="54"/>
      <c r="H9" s="54"/>
      <c r="I9" s="54"/>
      <c r="J9" s="52" t="s">
        <v>303</v>
      </c>
      <c r="K9" s="25" t="s">
        <v>454</v>
      </c>
      <c r="L9" s="27">
        <v>5950000</v>
      </c>
      <c r="M9" s="100" t="s">
        <v>455</v>
      </c>
      <c r="N9" s="100" t="s">
        <v>353</v>
      </c>
      <c r="O9" s="97" t="s">
        <v>90</v>
      </c>
      <c r="P9" s="97" t="s">
        <v>90</v>
      </c>
      <c r="Q9" s="97" t="s">
        <v>90</v>
      </c>
      <c r="R9" s="97" t="s">
        <v>90</v>
      </c>
      <c r="S9" s="97"/>
      <c r="T9" s="97" t="s">
        <v>117</v>
      </c>
    </row>
    <row r="10" spans="1:21" ht="93.95" customHeight="1" x14ac:dyDescent="0.25">
      <c r="A10" s="133"/>
      <c r="B10" s="96">
        <v>4</v>
      </c>
      <c r="C10" s="95" t="s">
        <v>80</v>
      </c>
      <c r="D10" s="24"/>
      <c r="E10" s="93" t="s">
        <v>81</v>
      </c>
      <c r="F10" s="100" t="s">
        <v>161</v>
      </c>
      <c r="G10" s="97"/>
      <c r="H10" s="97"/>
      <c r="I10" s="97"/>
      <c r="J10" s="52" t="s">
        <v>162</v>
      </c>
      <c r="K10" s="55">
        <v>3500000</v>
      </c>
      <c r="L10" s="27">
        <f>K10*0.85</f>
        <v>2975000</v>
      </c>
      <c r="M10" s="97">
        <v>2020</v>
      </c>
      <c r="N10" s="97">
        <v>2023</v>
      </c>
      <c r="O10" s="97"/>
      <c r="P10" s="97" t="s">
        <v>90</v>
      </c>
      <c r="Q10" s="97" t="s">
        <v>90</v>
      </c>
      <c r="R10" s="97" t="s">
        <v>90</v>
      </c>
      <c r="S10" s="97"/>
      <c r="T10" s="97" t="s">
        <v>117</v>
      </c>
    </row>
    <row r="11" spans="1:21" ht="93" customHeight="1" x14ac:dyDescent="0.25">
      <c r="A11" s="133"/>
      <c r="B11" s="137">
        <v>5</v>
      </c>
      <c r="C11" s="138" t="s">
        <v>86</v>
      </c>
      <c r="D11" s="167" t="s">
        <v>352</v>
      </c>
      <c r="E11" s="157">
        <v>47324261</v>
      </c>
      <c r="F11" s="99" t="s">
        <v>249</v>
      </c>
      <c r="G11" s="97" t="s">
        <v>88</v>
      </c>
      <c r="H11" s="97" t="s">
        <v>89</v>
      </c>
      <c r="I11" s="97" t="s">
        <v>89</v>
      </c>
      <c r="J11" s="52" t="s">
        <v>254</v>
      </c>
      <c r="K11" s="60" t="s">
        <v>587</v>
      </c>
      <c r="L11" s="27">
        <f>136000000*0.85</f>
        <v>115600000</v>
      </c>
      <c r="M11" s="97">
        <v>2021</v>
      </c>
      <c r="N11" s="97">
        <v>2027</v>
      </c>
      <c r="O11" s="97" t="s">
        <v>90</v>
      </c>
      <c r="P11" s="97"/>
      <c r="Q11" s="97" t="s">
        <v>90</v>
      </c>
      <c r="R11" s="97" t="s">
        <v>90</v>
      </c>
      <c r="S11" s="100" t="s">
        <v>349</v>
      </c>
      <c r="T11" s="97" t="s">
        <v>117</v>
      </c>
      <c r="U11" s="101"/>
    </row>
    <row r="12" spans="1:21" ht="54" customHeight="1" x14ac:dyDescent="0.25">
      <c r="A12" s="133"/>
      <c r="B12" s="137"/>
      <c r="C12" s="138"/>
      <c r="D12" s="167"/>
      <c r="E12" s="157"/>
      <c r="F12" s="72" t="s">
        <v>753</v>
      </c>
      <c r="G12" s="64" t="s">
        <v>88</v>
      </c>
      <c r="H12" s="64" t="s">
        <v>89</v>
      </c>
      <c r="I12" s="64" t="s">
        <v>89</v>
      </c>
      <c r="J12" s="103" t="s">
        <v>754</v>
      </c>
      <c r="K12" s="61">
        <v>2000000</v>
      </c>
      <c r="L12" s="63">
        <f>2000000*85%</f>
        <v>1700000</v>
      </c>
      <c r="M12" s="64">
        <v>2024</v>
      </c>
      <c r="N12" s="64">
        <v>2027</v>
      </c>
      <c r="O12" s="64"/>
      <c r="P12" s="64"/>
      <c r="Q12" s="64"/>
      <c r="R12" s="64" t="s">
        <v>90</v>
      </c>
      <c r="S12" s="62" t="s">
        <v>118</v>
      </c>
      <c r="T12" s="64" t="s">
        <v>117</v>
      </c>
      <c r="U12" s="101"/>
    </row>
    <row r="13" spans="1:21" ht="68.25" customHeight="1" x14ac:dyDescent="0.25">
      <c r="A13" s="133"/>
      <c r="B13" s="137"/>
      <c r="C13" s="138"/>
      <c r="D13" s="167"/>
      <c r="E13" s="157"/>
      <c r="F13" s="72" t="s">
        <v>755</v>
      </c>
      <c r="G13" s="64" t="s">
        <v>88</v>
      </c>
      <c r="H13" s="64" t="s">
        <v>89</v>
      </c>
      <c r="I13" s="64" t="s">
        <v>89</v>
      </c>
      <c r="J13" s="103" t="s">
        <v>756</v>
      </c>
      <c r="K13" s="61">
        <v>2000000</v>
      </c>
      <c r="L13" s="63">
        <f>2000000*85%</f>
        <v>1700000</v>
      </c>
      <c r="M13" s="64">
        <v>2024</v>
      </c>
      <c r="N13" s="64">
        <v>2027</v>
      </c>
      <c r="O13" s="64"/>
      <c r="P13" s="64"/>
      <c r="Q13" s="64"/>
      <c r="R13" s="64" t="s">
        <v>90</v>
      </c>
      <c r="S13" s="62" t="s">
        <v>118</v>
      </c>
      <c r="T13" s="64" t="s">
        <v>117</v>
      </c>
      <c r="U13" s="101"/>
    </row>
    <row r="14" spans="1:21" ht="32.25" customHeight="1" x14ac:dyDescent="0.25">
      <c r="A14" s="133"/>
      <c r="B14" s="137"/>
      <c r="C14" s="138"/>
      <c r="D14" s="167"/>
      <c r="E14" s="157"/>
      <c r="F14" s="72" t="s">
        <v>205</v>
      </c>
      <c r="G14" s="64" t="s">
        <v>88</v>
      </c>
      <c r="H14" s="64" t="s">
        <v>89</v>
      </c>
      <c r="I14" s="64" t="s">
        <v>89</v>
      </c>
      <c r="J14" s="103" t="s">
        <v>757</v>
      </c>
      <c r="K14" s="61">
        <v>7000000</v>
      </c>
      <c r="L14" s="63">
        <f>7000000*85%</f>
        <v>5950000</v>
      </c>
      <c r="M14" s="64">
        <v>2024</v>
      </c>
      <c r="N14" s="64">
        <v>2027</v>
      </c>
      <c r="O14" s="64"/>
      <c r="P14" s="64"/>
      <c r="Q14" s="64"/>
      <c r="R14" s="64" t="s">
        <v>90</v>
      </c>
      <c r="S14" s="62" t="s">
        <v>118</v>
      </c>
      <c r="T14" s="64" t="s">
        <v>117</v>
      </c>
      <c r="U14" s="101"/>
    </row>
    <row r="15" spans="1:21" ht="31.5" customHeight="1" x14ac:dyDescent="0.25">
      <c r="A15" s="133"/>
      <c r="B15" s="137"/>
      <c r="C15" s="138"/>
      <c r="D15" s="167"/>
      <c r="E15" s="157"/>
      <c r="F15" s="72" t="s">
        <v>758</v>
      </c>
      <c r="G15" s="64" t="s">
        <v>88</v>
      </c>
      <c r="H15" s="64" t="s">
        <v>89</v>
      </c>
      <c r="I15" s="64" t="s">
        <v>89</v>
      </c>
      <c r="J15" s="103" t="s">
        <v>759</v>
      </c>
      <c r="K15" s="61">
        <v>4000000</v>
      </c>
      <c r="L15" s="63">
        <f>4000000*85%</f>
        <v>3400000</v>
      </c>
      <c r="M15" s="64">
        <v>2024</v>
      </c>
      <c r="N15" s="64">
        <v>2027</v>
      </c>
      <c r="O15" s="64"/>
      <c r="P15" s="64"/>
      <c r="Q15" s="64"/>
      <c r="R15" s="64"/>
      <c r="S15" s="62" t="s">
        <v>118</v>
      </c>
      <c r="T15" s="64" t="s">
        <v>117</v>
      </c>
      <c r="U15" s="101"/>
    </row>
    <row r="16" spans="1:21" ht="66.75" customHeight="1" x14ac:dyDescent="0.25">
      <c r="A16" s="133"/>
      <c r="B16" s="137"/>
      <c r="C16" s="138"/>
      <c r="D16" s="167"/>
      <c r="E16" s="157"/>
      <c r="F16" s="72" t="s">
        <v>790</v>
      </c>
      <c r="G16" s="64" t="s">
        <v>88</v>
      </c>
      <c r="H16" s="64" t="s">
        <v>89</v>
      </c>
      <c r="I16" s="64" t="s">
        <v>89</v>
      </c>
      <c r="J16" s="103" t="s">
        <v>760</v>
      </c>
      <c r="K16" s="61">
        <v>7000000</v>
      </c>
      <c r="L16" s="63">
        <f>7000000*85%</f>
        <v>5950000</v>
      </c>
      <c r="M16" s="64">
        <v>2024</v>
      </c>
      <c r="N16" s="64">
        <v>2027</v>
      </c>
      <c r="O16" s="64"/>
      <c r="P16" s="64"/>
      <c r="Q16" s="64"/>
      <c r="R16" s="64" t="s">
        <v>90</v>
      </c>
      <c r="S16" s="62" t="s">
        <v>118</v>
      </c>
      <c r="T16" s="64" t="s">
        <v>117</v>
      </c>
      <c r="U16" s="101"/>
    </row>
    <row r="17" spans="1:20" ht="66" customHeight="1" x14ac:dyDescent="0.25">
      <c r="A17" s="133"/>
      <c r="B17" s="137">
        <v>6</v>
      </c>
      <c r="C17" s="138" t="s">
        <v>87</v>
      </c>
      <c r="D17" s="167" t="s">
        <v>352</v>
      </c>
      <c r="E17" s="157">
        <v>47324147</v>
      </c>
      <c r="F17" s="99" t="s">
        <v>250</v>
      </c>
      <c r="G17" s="97" t="s">
        <v>88</v>
      </c>
      <c r="H17" s="97" t="s">
        <v>89</v>
      </c>
      <c r="I17" s="97" t="s">
        <v>89</v>
      </c>
      <c r="J17" s="52" t="s">
        <v>588</v>
      </c>
      <c r="K17" s="60" t="s">
        <v>787</v>
      </c>
      <c r="L17" s="43" t="s">
        <v>589</v>
      </c>
      <c r="M17" s="97">
        <v>2021</v>
      </c>
      <c r="N17" s="97">
        <v>2027</v>
      </c>
      <c r="O17" s="97"/>
      <c r="P17" s="97"/>
      <c r="Q17" s="97"/>
      <c r="R17" s="97" t="s">
        <v>90</v>
      </c>
      <c r="S17" s="100" t="s">
        <v>350</v>
      </c>
      <c r="T17" s="97" t="s">
        <v>117</v>
      </c>
    </row>
    <row r="18" spans="1:20" ht="69.75" customHeight="1" x14ac:dyDescent="0.25">
      <c r="A18" s="133"/>
      <c r="B18" s="137"/>
      <c r="C18" s="138"/>
      <c r="D18" s="167"/>
      <c r="E18" s="157"/>
      <c r="F18" s="99" t="s">
        <v>251</v>
      </c>
      <c r="G18" s="97" t="s">
        <v>88</v>
      </c>
      <c r="H18" s="97" t="s">
        <v>89</v>
      </c>
      <c r="I18" s="97" t="s">
        <v>89</v>
      </c>
      <c r="J18" s="52" t="s">
        <v>590</v>
      </c>
      <c r="K18" s="60" t="s">
        <v>788</v>
      </c>
      <c r="L18" s="43" t="s">
        <v>591</v>
      </c>
      <c r="M18" s="97">
        <v>2021</v>
      </c>
      <c r="N18" s="97">
        <v>2027</v>
      </c>
      <c r="O18" s="97"/>
      <c r="P18" s="97"/>
      <c r="Q18" s="97"/>
      <c r="R18" s="97" t="s">
        <v>90</v>
      </c>
      <c r="S18" s="100" t="s">
        <v>351</v>
      </c>
      <c r="T18" s="97" t="s">
        <v>117</v>
      </c>
    </row>
    <row r="19" spans="1:20" ht="69.75" customHeight="1" x14ac:dyDescent="0.25">
      <c r="A19" s="133"/>
      <c r="B19" s="137"/>
      <c r="C19" s="138"/>
      <c r="D19" s="167"/>
      <c r="E19" s="157"/>
      <c r="F19" s="99" t="s">
        <v>252</v>
      </c>
      <c r="G19" s="97" t="s">
        <v>88</v>
      </c>
      <c r="H19" s="97" t="s">
        <v>89</v>
      </c>
      <c r="I19" s="97" t="s">
        <v>89</v>
      </c>
      <c r="J19" s="52" t="s">
        <v>271</v>
      </c>
      <c r="K19" s="36">
        <v>5000000</v>
      </c>
      <c r="L19" s="27">
        <f>K19*0.85</f>
        <v>4250000</v>
      </c>
      <c r="M19" s="97">
        <v>2021</v>
      </c>
      <c r="N19" s="97">
        <v>2027</v>
      </c>
      <c r="O19" s="97"/>
      <c r="P19" s="97" t="s">
        <v>90</v>
      </c>
      <c r="Q19" s="97"/>
      <c r="R19" s="97"/>
      <c r="S19" s="100" t="s">
        <v>351</v>
      </c>
      <c r="T19" s="97" t="s">
        <v>117</v>
      </c>
    </row>
    <row r="20" spans="1:20" ht="27" customHeight="1" x14ac:dyDescent="0.25">
      <c r="A20" s="133"/>
      <c r="B20" s="137"/>
      <c r="C20" s="138"/>
      <c r="D20" s="167"/>
      <c r="E20" s="157"/>
      <c r="F20" s="99" t="s">
        <v>205</v>
      </c>
      <c r="G20" s="97" t="s">
        <v>88</v>
      </c>
      <c r="H20" s="97" t="s">
        <v>89</v>
      </c>
      <c r="I20" s="97" t="s">
        <v>89</v>
      </c>
      <c r="J20" s="52" t="s">
        <v>355</v>
      </c>
      <c r="K20" s="36">
        <v>5000000</v>
      </c>
      <c r="L20" s="27">
        <v>4250000</v>
      </c>
      <c r="M20" s="97">
        <v>2021</v>
      </c>
      <c r="N20" s="97">
        <v>2027</v>
      </c>
      <c r="O20" s="97"/>
      <c r="P20" s="97"/>
      <c r="Q20" s="97"/>
      <c r="R20" s="97" t="s">
        <v>90</v>
      </c>
      <c r="S20" s="100" t="s">
        <v>356</v>
      </c>
      <c r="T20" s="97" t="s">
        <v>117</v>
      </c>
    </row>
    <row r="21" spans="1:20" ht="65.25" customHeight="1" x14ac:dyDescent="0.25">
      <c r="A21" s="133"/>
      <c r="B21" s="137"/>
      <c r="C21" s="138"/>
      <c r="D21" s="167"/>
      <c r="E21" s="157"/>
      <c r="F21" s="99" t="s">
        <v>194</v>
      </c>
      <c r="G21" s="97" t="s">
        <v>88</v>
      </c>
      <c r="H21" s="97" t="s">
        <v>89</v>
      </c>
      <c r="I21" s="97" t="s">
        <v>89</v>
      </c>
      <c r="J21" s="52" t="s">
        <v>253</v>
      </c>
      <c r="K21" s="60" t="s">
        <v>789</v>
      </c>
      <c r="L21" s="43" t="s">
        <v>592</v>
      </c>
      <c r="M21" s="97">
        <v>2021</v>
      </c>
      <c r="N21" s="97">
        <v>2027</v>
      </c>
      <c r="O21" s="97"/>
      <c r="P21" s="97" t="s">
        <v>90</v>
      </c>
      <c r="Q21" s="97"/>
      <c r="R21" s="97" t="s">
        <v>90</v>
      </c>
      <c r="S21" s="100" t="s">
        <v>351</v>
      </c>
      <c r="T21" s="97" t="s">
        <v>117</v>
      </c>
    </row>
    <row r="22" spans="1:20" x14ac:dyDescent="0.25">
      <c r="A22" s="11"/>
      <c r="B22" s="13"/>
      <c r="C22" s="11"/>
      <c r="D22" s="11"/>
      <c r="E22" s="11"/>
      <c r="F22" s="11"/>
      <c r="G22" s="11"/>
      <c r="H22" s="11"/>
      <c r="I22" s="11"/>
      <c r="J22" s="11"/>
      <c r="K22" s="11"/>
      <c r="L22" s="11"/>
      <c r="M22" s="11"/>
      <c r="N22" s="11"/>
      <c r="O22" s="11"/>
      <c r="P22" s="11"/>
      <c r="Q22" s="11"/>
      <c r="R22" s="11"/>
      <c r="S22" s="14"/>
      <c r="T22" s="11"/>
    </row>
    <row r="27" spans="1:20" x14ac:dyDescent="0.25">
      <c r="A27" s="11" t="s">
        <v>53</v>
      </c>
      <c r="B27" s="11"/>
    </row>
  </sheetData>
  <mergeCells count="35">
    <mergeCell ref="E5:E7"/>
    <mergeCell ref="D5:D7"/>
    <mergeCell ref="C5:C7"/>
    <mergeCell ref="B5:B7"/>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B11:B16"/>
    <mergeCell ref="C11:C16"/>
    <mergeCell ref="D11:D16"/>
    <mergeCell ref="E11:E16"/>
    <mergeCell ref="B17:B21"/>
    <mergeCell ref="C17:C21"/>
    <mergeCell ref="D17:D21"/>
    <mergeCell ref="E17:E21"/>
  </mergeCells>
  <pageMargins left="0.7" right="0.7" top="0.78740157499999996" bottom="0.78740157499999996" header="0.3" footer="0.3"/>
  <pageSetup paperSize="8" scale="51" orientation="landscape" r:id="rId1"/>
  <headerFooter>
    <oddFooter>&amp;CStránka &amp;P z &amp;N</oddFooter>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6</vt:i4>
      </vt:variant>
    </vt:vector>
  </HeadingPairs>
  <TitlesOfParts>
    <vt:vector size="11" baseType="lpstr">
      <vt:lpstr>Pokyny, info</vt:lpstr>
      <vt:lpstr>Info a pokyny</vt:lpstr>
      <vt:lpstr>MŠ</vt:lpstr>
      <vt:lpstr>ZŠ</vt:lpstr>
      <vt:lpstr>zajmové, neformalní, cel</vt:lpstr>
      <vt:lpstr>MŠ!Názvy_tisku</vt:lpstr>
      <vt:lpstr>ZŠ!Názvy_tisku</vt:lpstr>
      <vt:lpstr>'Info a pokyny'!Oblast_tisku</vt:lpstr>
      <vt:lpstr>MŠ!Oblast_tisku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Kloubková Barbora</cp:lastModifiedBy>
  <cp:revision/>
  <cp:lastPrinted>2024-10-13T20:40:21Z</cp:lastPrinted>
  <dcterms:created xsi:type="dcterms:W3CDTF">2020-07-22T07:46:04Z</dcterms:created>
  <dcterms:modified xsi:type="dcterms:W3CDTF">2024-10-18T08:21:29Z</dcterms:modified>
  <cp:category/>
  <cp:contentStatus/>
</cp:coreProperties>
</file>