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1"/>
  <workbookPr defaultThemeVersion="166925"/>
  <mc:AlternateContent xmlns:mc="http://schemas.openxmlformats.org/markup-compatibility/2006">
    <mc:Choice Requires="x15">
      <x15ac:absPath xmlns:x15ac="http://schemas.microsoft.com/office/spreadsheetml/2010/11/ac" url="N:\Oddělení 571\Dokumentace programů\Podpora CR 25+\2025_Výzva_INFRA\"/>
    </mc:Choice>
  </mc:AlternateContent>
  <xr:revisionPtr revIDLastSave="0" documentId="8_{70B7D610-F865-4C3B-B420-FA6E5BA7A334}" xr6:coauthVersionLast="47" xr6:coauthVersionMax="47" xr10:uidLastSave="{00000000-0000-0000-0000-000000000000}"/>
  <workbookProtection workbookAlgorithmName="SHA-512" workbookHashValue="QUU0C7hVz8CmcV79dzCWqAwCedn5Zi4qu8v3fO+pwNEHbW1dcYgfAIqt5Qpp5gqXcq/y6SoUC2jf91u+eVAhnQ==" workbookSaltValue="GpZuxY51gp/ZBz8/7CRs+w==" workbookSpinCount="100000" lockStructure="1"/>
  <bookViews>
    <workbookView xWindow="-108" yWindow="-108" windowWidth="23256" windowHeight="12576" tabRatio="971" firstSheet="1" activeTab="1" xr2:uid="{00000000-000D-0000-FFFF-FFFF00000000}"/>
  </bookViews>
  <sheets>
    <sheet name="1 Pokyny zjednodušené" sheetId="34" state="hidden"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relevantnost kritérií" sheetId="31" state="hidden" r:id="rId10"/>
    <sheet name="2d Vyhl. 325, Daň. ev., Paušál" sheetId="15" r:id="rId11"/>
    <sheet name="2e Podnikatel (500)" sheetId="6" r:id="rId12"/>
    <sheet name="2f Nepodnikatel (504)" sheetId="8" r:id="rId13"/>
    <sheet name="2g Veřejný subjekt (410)) " sheetId="19" r:id="rId14"/>
    <sheet name="2h FO nepodnikající (586)" sheetId="29" r:id="rId15"/>
    <sheet name="2i Právní formy žadatelů v MS" sheetId="28" state="hidden" r:id="rId16"/>
    <sheet name="podbarvení" sheetId="30" state="hidden" r:id="rId17"/>
    <sheet name="3a Skupina podniků" sheetId="14" r:id="rId18"/>
  </sheets>
  <definedNames>
    <definedName name="_xlnm._FilterDatabase" localSheetId="5" hidden="1">'1d Pokyny k příloze 1c'!$A$3:$H$14</definedName>
    <definedName name="_xlnm._FilterDatabase" localSheetId="7" hidden="1">'2b Právní formy žadatelů'!#REF!</definedName>
    <definedName name="KaR" localSheetId="10">#REF!</definedName>
    <definedName name="KaR">#REF!</definedName>
    <definedName name="_xlnm.Print_Titles" localSheetId="4">'1c Příloha_kategorie podniku'!$1:$1</definedName>
    <definedName name="_xlnm.Print_Titles" localSheetId="5">'1d Pokyny k příloze 1c'!$3:$3</definedName>
    <definedName name="NS" localSheetId="10">#REF!</definedName>
    <definedName name="NS">#REF!</definedName>
    <definedName name="_xlnm.Print_Area" localSheetId="1">'1a Pokyny k vyplnění'!$A$1:$Q$50</definedName>
    <definedName name="_xlnm.Print_Area" localSheetId="4">'1c Příloha_kategorie podniku'!$A$1:$L$93</definedName>
    <definedName name="_xlnm.Print_Area" localSheetId="8">'2c Výběr formy'!$A$1:$F$30</definedName>
    <definedName name="_xlnm.Print_Area" localSheetId="17">'3a Skupina podniků'!$A$1:$M$92</definedName>
    <definedName name="Právní_forma">'2b Právní formy žadatelů'!$B$4:$B$77</definedName>
    <definedName name="Skupina" localSheetId="10">#REF!</definedName>
    <definedName name="Skupina">#REF!</definedName>
    <definedName name="Záchrana" localSheetId="10">#REF!</definedName>
    <definedName name="Záchrana">#REF!</definedName>
    <definedName name="Zriaďovateľ" localSheetId="10">#REF!</definedName>
    <definedName name="Zriaďovateľ">#REF!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2" l="1"/>
  <c r="E8" i="2"/>
  <c r="E23" i="2"/>
  <c r="E26" i="2"/>
  <c r="E81" i="2"/>
  <c r="E85" i="2"/>
  <c r="E79" i="2"/>
  <c r="E69" i="2"/>
  <c r="E72" i="2"/>
  <c r="E73" i="2"/>
  <c r="E92" i="2"/>
  <c r="E91" i="2"/>
  <c r="E71" i="2"/>
  <c r="E74" i="2"/>
  <c r="E75" i="2"/>
  <c r="E76" i="2"/>
  <c r="E77" i="2"/>
  <c r="E78" i="2"/>
  <c r="E80" i="2"/>
  <c r="E82" i="2"/>
  <c r="E83" i="2"/>
  <c r="E84" i="2"/>
  <c r="E86" i="2"/>
  <c r="E70" i="2"/>
  <c r="E35" i="2"/>
  <c r="E36" i="2"/>
  <c r="E37" i="2"/>
  <c r="E38" i="2"/>
  <c r="E39" i="2"/>
  <c r="E40" i="2"/>
  <c r="E41" i="2"/>
  <c r="E42" i="2"/>
  <c r="E43" i="2"/>
  <c r="E44" i="2"/>
  <c r="E47" i="2"/>
  <c r="E48" i="2"/>
  <c r="E49" i="2"/>
  <c r="E50" i="2"/>
  <c r="E51" i="2"/>
  <c r="E52" i="2"/>
  <c r="E54" i="2"/>
  <c r="E55" i="2"/>
  <c r="E56" i="2"/>
  <c r="E57" i="2"/>
  <c r="E58" i="2"/>
  <c r="E59" i="2"/>
  <c r="E60" i="2"/>
  <c r="E61" i="2"/>
  <c r="E62" i="2"/>
  <c r="E63" i="2"/>
  <c r="E34" i="2"/>
  <c r="E14" i="2"/>
  <c r="E15" i="2"/>
  <c r="E16" i="2"/>
  <c r="E17" i="2"/>
  <c r="E18" i="2"/>
  <c r="E19" i="2"/>
  <c r="E20" i="2"/>
  <c r="E21" i="2"/>
  <c r="E22" i="2"/>
  <c r="E24" i="2"/>
  <c r="E25" i="2"/>
  <c r="E27" i="2"/>
  <c r="E28" i="2"/>
  <c r="E30" i="2"/>
  <c r="E13" i="2"/>
  <c r="E6" i="2"/>
  <c r="E7" i="2"/>
  <c r="E5" i="2"/>
  <c r="D4" i="15" s="1"/>
  <c r="E19" i="29"/>
  <c r="E56" i="8"/>
  <c r="B39" i="24"/>
  <c r="E28" i="14"/>
  <c r="E21" i="14"/>
  <c r="C11" i="25"/>
  <c r="D12" i="19" l="1"/>
  <c r="D5" i="15"/>
  <c r="D13" i="15"/>
  <c r="D8" i="15"/>
  <c r="D7" i="6"/>
  <c r="D11" i="6" s="1"/>
  <c r="D11" i="19"/>
  <c r="D4" i="6"/>
  <c r="D5" i="6"/>
  <c r="D8" i="8"/>
  <c r="D7" i="8"/>
  <c r="D6" i="6"/>
  <c r="D10" i="19"/>
  <c r="D6" i="15"/>
  <c r="D8" i="6"/>
  <c r="D7" i="15"/>
  <c r="D11" i="15" s="1"/>
  <c r="D12" i="6"/>
  <c r="D13" i="19"/>
  <c r="D12" i="15"/>
  <c r="D4" i="19"/>
  <c r="D5" i="19"/>
  <c r="D6" i="19"/>
  <c r="D7" i="19"/>
  <c r="D8" i="19"/>
  <c r="D6" i="8"/>
  <c r="D12" i="8"/>
  <c r="D11" i="8"/>
  <c r="D5" i="8"/>
  <c r="D4" i="8"/>
  <c r="D13" i="8"/>
  <c r="D13" i="6"/>
  <c r="C69" i="25"/>
  <c r="C40" i="25"/>
  <c r="D8" i="14" l="1"/>
  <c r="E51" i="14" s="1"/>
  <c r="F51" i="14" s="1"/>
  <c r="D7" i="14"/>
  <c r="C111" i="14" l="1"/>
  <c r="C79" i="14"/>
  <c r="E45" i="14"/>
  <c r="F45" i="14" s="1"/>
  <c r="C143" i="14"/>
  <c r="F51" i="19"/>
  <c r="E51" i="19"/>
  <c r="F44" i="19"/>
  <c r="E44" i="19"/>
  <c r="D6" i="29"/>
  <c r="D5" i="29"/>
  <c r="D4" i="29"/>
  <c r="E17" i="29"/>
  <c r="E12" i="29"/>
  <c r="D6" i="14"/>
  <c r="D5" i="14"/>
  <c r="D4" i="14"/>
  <c r="J45" i="25"/>
  <c r="L45" i="25" s="1"/>
  <c r="J16" i="25"/>
  <c r="K16" i="25" s="1"/>
  <c r="P50" i="24"/>
  <c r="E44" i="15" l="1"/>
  <c r="F44" i="15"/>
  <c r="F37" i="15"/>
  <c r="E37" i="15"/>
  <c r="F52" i="6"/>
  <c r="E52" i="6"/>
  <c r="F45" i="6"/>
  <c r="E45" i="6"/>
  <c r="F51" i="8"/>
  <c r="E51" i="8"/>
  <c r="F44" i="8"/>
  <c r="E44" i="8"/>
  <c r="M16" i="25"/>
  <c r="L16" i="25"/>
  <c r="K45" i="25"/>
  <c r="M45" i="25"/>
  <c r="A56" i="24" l="1"/>
  <c r="A78" i="24"/>
  <c r="A67" i="24"/>
  <c r="P72" i="24" l="1"/>
  <c r="P61"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2" i="24" s="1"/>
  <c r="L44" i="25"/>
  <c r="P64" i="24" s="1"/>
  <c r="K46" i="25"/>
  <c r="M75" i="25"/>
  <c r="M73" i="25" s="1"/>
  <c r="L75" i="25"/>
  <c r="L74" i="25"/>
  <c r="K74" i="25"/>
  <c r="M46" i="25"/>
  <c r="M44" i="25" s="1"/>
  <c r="M17" i="25"/>
  <c r="M15" i="25" s="1"/>
  <c r="L17" i="25"/>
  <c r="O69" i="24" l="1"/>
  <c r="L73" i="25"/>
  <c r="P75" i="24" s="1"/>
  <c r="O80" i="24" s="1"/>
  <c r="F67" i="24"/>
  <c r="L15" i="25"/>
  <c r="P53" i="24" s="1"/>
  <c r="O58" i="24" s="1"/>
  <c r="K44" i="25"/>
  <c r="P63" i="24" s="1"/>
  <c r="K73" i="25"/>
  <c r="P74" i="24" s="1"/>
  <c r="P65" i="24"/>
  <c r="K67" i="24" s="1"/>
  <c r="P54" i="24"/>
  <c r="P76" i="24"/>
  <c r="K78" i="24" s="1"/>
  <c r="I99" i="14"/>
  <c r="E30" i="14" s="1"/>
  <c r="E99" i="14"/>
  <c r="F56" i="24" l="1"/>
  <c r="F78" i="24"/>
  <c r="K56"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83" i="24"/>
  <c r="I84" i="24" s="1"/>
  <c r="K83" i="24" l="1"/>
  <c r="J83" i="24"/>
  <c r="J84" i="24" s="1"/>
  <c r="M83" i="24" l="1"/>
  <c r="N83" i="24"/>
  <c r="K84" i="24"/>
  <c r="N41" i="24" l="1"/>
  <c r="D10" i="8" s="1"/>
  <c r="D15" i="8" l="1"/>
  <c r="E17" i="8" s="1"/>
  <c r="D10" i="6"/>
  <c r="D15" i="6" s="1"/>
  <c r="E17" i="6" s="1"/>
  <c r="P44" i="24"/>
  <c r="D15" i="19"/>
  <c r="E17" i="19" s="1"/>
  <c r="D10" i="15"/>
  <c r="D15" i="15" s="1"/>
  <c r="E35" i="15" s="1"/>
  <c r="E42" i="8" l="1"/>
  <c r="E25" i="8"/>
  <c r="E25" i="6"/>
  <c r="E42" i="19"/>
  <c r="E25" i="19"/>
  <c r="E17" i="15"/>
  <c r="E4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2" authorId="0" shapeId="0" xr:uid="{F4EF3148-0F6E-4ADE-BAD4-E11ED0422D88}">
      <text>
        <r>
          <rPr>
            <b/>
            <sz val="9"/>
            <color indexed="81"/>
            <rFont val="Tahoma"/>
            <family val="2"/>
            <charset val="238"/>
          </rPr>
          <t>ŘO IROP:</t>
        </r>
        <r>
          <rPr>
            <sz val="9"/>
            <color indexed="81"/>
            <rFont val="Tahoma"/>
            <family val="2"/>
            <charset val="238"/>
          </rPr>
          <t xml:space="preserve">
Žadatel vyplní písmeno X do všech žlutě podbarvených buněk, u kterých je stanovisko pravdivé.</t>
        </r>
      </text>
    </comment>
    <comment ref="P50" authorId="0" shapeId="0" xr:uid="{9F21F202-F246-43D9-9AF5-8DF79678BD8F}">
      <text>
        <r>
          <rPr>
            <b/>
            <sz val="9"/>
            <color indexed="81"/>
            <rFont val="Tahoma"/>
            <family val="2"/>
            <charset val="238"/>
          </rPr>
          <t>ŘO IROP:</t>
        </r>
        <r>
          <rPr>
            <sz val="9"/>
            <color indexed="81"/>
            <rFont val="Tahoma"/>
            <family val="2"/>
            <charset val="238"/>
          </rPr>
          <t xml:space="preserve">
Žadatel vyplní údaje za sledované období (referenční účetní období) - N a za předchozí 2 srovnatelná účetní období - N-1 a N-2 (např. 2020, 2019 a 2018) do žlutě podbarvených buněk.</t>
        </r>
      </text>
    </comment>
    <comment ref="P51" authorId="0" shapeId="0" xr:uid="{F1F6D72B-ACEC-49E1-97E3-BCC873F684D9}">
      <text>
        <r>
          <rPr>
            <b/>
            <sz val="9"/>
            <color indexed="81"/>
            <rFont val="Tahoma"/>
            <family val="2"/>
            <charset val="238"/>
          </rPr>
          <t>ŘO IROP:</t>
        </r>
        <r>
          <rPr>
            <sz val="9"/>
            <color indexed="81"/>
            <rFont val="Tahoma"/>
            <family val="2"/>
            <charset val="238"/>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2" authorId="1" shapeId="0" xr:uid="{6FAA3E17-BFB3-41E4-9CC5-B190723E1C9D}">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73" authorId="1" shapeId="0" xr:uid="{4595A846-63B1-4C8F-AFD6-0669C567F2BE}">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<sst xmlns="http://schemas.openxmlformats.org/spreadsheetml/2006/main" count="1560" uniqueCount="701">
  <si>
    <t xml:space="preserve">Pokyny pro vyplění, jsem-li: </t>
  </si>
  <si>
    <t>fyzická osoba podnikající</t>
  </si>
  <si>
    <t>fyzická osoba nepodnikající</t>
  </si>
  <si>
    <t>právnická osoba</t>
  </si>
  <si>
    <t>Pokyny k vyplnění Formuláře pro kategorii podniku a Přílohy kategorie podniku</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</si>
  <si>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</si>
  <si>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Žadatel do žlutě podbarvených buněk uvede základní identifikační údaje.</t>
  </si>
  <si>
    <t>ANO</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</si>
  <si>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</si>
  <si>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</si>
  <si>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</si>
  <si>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</si>
  <si>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t xml:space="preserve">Žadatel vyplní písmeno X do všech žlutě podbarvených buněk, u kterých je stanovisko pravdivé. </t>
  </si>
  <si>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</si>
  <si>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</si>
  <si>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</si>
  <si>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</si>
  <si>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</si>
  <si>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</si>
  <si>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 </t>
    </r>
    <r>
      <rPr>
        <i/>
        <sz val="10"/>
        <rFont val="Arial"/>
        <family val="2"/>
        <charset val="238"/>
      </rPr>
      <t>Bilanční sumy.</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</si>
  <si>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</si>
  <si>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</si>
  <si>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Nově založené podniky: v případě nově založených podniků, jež dosud nemohou předložit schválenou účetní závěrku, jsou údaje použité při výpočtu odvozeny z odhadů učiněných v dobré víře v průběhu účetního období (N)</t>
  </si>
  <si>
    <t>Podmínky určení kategorie podniku</t>
  </si>
  <si>
    <t>Kategorie podniku</t>
  </si>
  <si>
    <t xml:space="preserve">Počet zaměstnanců
 (na roční bázi) </t>
  </si>
  <si>
    <t>Roční obrat</t>
  </si>
  <si>
    <t>Bilanční suma roční rozvahy</t>
  </si>
  <si>
    <t>Velký podnik v ČR</t>
  </si>
  <si>
    <t>250 a více</t>
  </si>
  <si>
    <t>&gt; 50 mil EUR</t>
  </si>
  <si>
    <t>&gt; 43 mil. EUR</t>
  </si>
  <si>
    <t>Střední podnik</t>
  </si>
  <si>
    <t>&lt; 250</t>
  </si>
  <si>
    <t>&lt; = 50 mil. EUR</t>
  </si>
  <si>
    <t>&lt; = 43 mil. EUR</t>
  </si>
  <si>
    <t>Malý podnik</t>
  </si>
  <si>
    <t>&lt; 50</t>
  </si>
  <si>
    <t>&lt; = 10 mil. EUR</t>
  </si>
  <si>
    <t>Mikropodnik</t>
  </si>
  <si>
    <t>&lt; 10</t>
  </si>
  <si>
    <t>&lt; = 2 mil EUR</t>
  </si>
  <si>
    <t>Vyhodnocení statusu při meziroční změně kategorie</t>
  </si>
  <si>
    <t>Příklad č.</t>
  </si>
  <si>
    <t xml:space="preserve">N </t>
  </si>
  <si>
    <t>N-1</t>
  </si>
  <si>
    <t>N-2</t>
  </si>
  <si>
    <t>Výsledný status</t>
  </si>
  <si>
    <t>(referenční účetní období)</t>
  </si>
  <si>
    <t xml:space="preserve"> (srovnatelné účetní období 1)</t>
  </si>
  <si>
    <t xml:space="preserve"> (srovnatelné účetní období 2)</t>
  </si>
  <si>
    <t>MSP</t>
  </si>
  <si>
    <t>Velký podnik</t>
  </si>
  <si>
    <t>Individuální posouzení</t>
  </si>
  <si>
    <t>MSP = malý nebo střední podnik (vč. mikropodniku)</t>
  </si>
  <si>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</si>
  <si>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Identifikace žadatele o podporu</t>
  </si>
  <si>
    <t>Druh podniku - informace o vlastnických vztazích podniku</t>
  </si>
  <si>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</si>
  <si>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</si>
  <si>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t>Kategorie podniku - údaje o velikosti podniku</t>
  </si>
  <si>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</si>
  <si>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</si>
  <si>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</si>
  <si>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</si>
  <si>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</si>
  <si>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</si>
  <si>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</si>
  <si>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Počet zaměstnanců (na roční bázi) a zároveň</t>
  </si>
  <si>
    <t>Roční obrat, nebo</t>
  </si>
  <si>
    <t>INFORMACE A ÚDAJE O VELIKOSTI A VLASTNICKÝCH VZTAZÍCH PODNIKU</t>
  </si>
  <si>
    <t>IDENTIFIKACE ŽADATELE O PODPORU</t>
  </si>
  <si>
    <t>Právnická osoba / Fyzická osoba podnikající</t>
  </si>
  <si>
    <r>
      <t xml:space="preserve">Název žadatele </t>
    </r>
    <r>
      <rPr>
        <i/>
        <sz val="10"/>
        <color theme="1"/>
        <rFont val="Arial"/>
        <family val="2"/>
        <charset val="238"/>
      </rPr>
      <t>(pro právnické osoby) /</t>
    </r>
    <r>
      <rPr>
        <sz val="10"/>
        <color theme="1"/>
        <rFont val="Arial"/>
        <family val="2"/>
        <charset val="238"/>
      </rPr>
      <t xml:space="preserve">
Jméno a příjmení žadatele (</t>
    </r>
    <r>
      <rPr>
        <i/>
        <sz val="10"/>
        <color theme="1"/>
        <rFont val="Arial"/>
        <family val="2"/>
        <charset val="238"/>
      </rPr>
      <t>pro fyzické osoby)</t>
    </r>
  </si>
  <si>
    <t>se sídlem</t>
  </si>
  <si>
    <t>IČ</t>
  </si>
  <si>
    <t>Datum vzniku (dd.mm.rrrr)</t>
  </si>
  <si>
    <t xml:space="preserve">Rozvahový den, ke kterému byla sestavena poslední schválená účetní závěrka (dd.mm.rrrr) </t>
  </si>
  <si>
    <t>Datum schválení poslední účetní závěrky (dd.mm.rrrr)</t>
  </si>
  <si>
    <t>Právní forma žadatele</t>
  </si>
  <si>
    <t>Kurz CZK/EUR vyhlášený ECB ke dni, ke kterému byla sestava účetní závěrka</t>
  </si>
  <si>
    <t xml:space="preserve">Fyzická osoba nepodnikající </t>
  </si>
  <si>
    <t>Jméno a příjmení žadatele</t>
  </si>
  <si>
    <t>Adresa trvalého bydliště</t>
  </si>
  <si>
    <t>Rodné číslo u FO nepodnikající</t>
  </si>
  <si>
    <t>DRUH PODNIKU - INFORMACE O VLASTNICKÝCH VZTAZÍCH PODNIKU</t>
  </si>
  <si>
    <t>Aby byl podnik považován za nezávislý, musí platit, že:</t>
  </si>
  <si>
    <t>(je-li tvrzení pravdivé, doplňte do rámečku "X")</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</si>
  <si>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</si>
  <si>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 současně</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</si>
  <si>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</si>
  <si>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</si>
  <si>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b) univerzity nebo nezisková výzkumná střediska;</t>
  </si>
  <si>
    <t>c) institucionální investoři včetně fondů pro regionální rozvoj, institucionální investoři včetně fondů pro regionální rozvoj;</t>
  </si>
  <si>
    <t>d) samostatné místní orgány s ročním rozpočtem nižším než 10 milionů EUR a s méně než 5 000 obyvateli</t>
  </si>
  <si>
    <t>nesestavuje konsolidovanou účetní závěrku, ani není zahrnutý do konsolidované účetní závěrky jiného podniku.</t>
  </si>
  <si>
    <t>Nezávislý podnik</t>
  </si>
  <si>
    <r>
      <t>Kategorie podniku - výsledný status pro sledované období</t>
    </r>
    <r>
      <rPr>
        <b/>
        <strike/>
        <sz val="11"/>
        <color rgb="FFFF0000"/>
        <rFont val="Arial"/>
        <family val="2"/>
        <charset val="238"/>
      </rPr>
      <t xml:space="preserve"> </t>
    </r>
  </si>
  <si>
    <t>Pokyn pro další editaci</t>
  </si>
  <si>
    <t>Vzhledem k vybrané právní formě nevyplňujte záložku 1c - Příloha_kategorie podniku a tabulky na této záložce níže</t>
  </si>
  <si>
    <t>Nejdříve prosím vyplňte na tomto listu buňky s majetkovými podíly veřejných subjektů (P58, P69, P80) a podle výsledku vyhodnocení dále záložku 1c Příloha_kategorie podniku pro příslušné období.</t>
  </si>
  <si>
    <t xml:space="preserve">KATEGORIE PODNIKU - ÚDAJE O VELIKOSTI PODNIKU                                                                                                              </t>
  </si>
  <si>
    <t>Sledované období (referenční účetní období) - N</t>
  </si>
  <si>
    <t>Celkový podíl základního kapitálu nebo hlasovacích práv žadatele (podle toho, která hodnota je vyšší) vlastněných jedním či více veřejnými subjekty vč. těch uvedených na seznamu výjimek (v %)</t>
  </si>
  <si>
    <t>Počet zaměstnanců (RPJ)</t>
  </si>
  <si>
    <t>Roční obrat v tis. CZK</t>
  </si>
  <si>
    <t>Bilanční suma v tis. CZK</t>
  </si>
  <si>
    <t>Kurz CZK x EUR</t>
  </si>
  <si>
    <t>Roční obrat v tis. EUR</t>
  </si>
  <si>
    <t>Bilanční suma v tis. EUR</t>
  </si>
  <si>
    <t>Kategorie podniku ve sledovaném období (referenčním účetním období) - N</t>
  </si>
  <si>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</si>
  <si>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Předchozí účetní období - N-1</t>
  </si>
  <si>
    <t>Kategorie podniku v předchozím účetním období - N-1</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</si>
  <si>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</si>
  <si>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Předchozí účetní období - N-2</t>
  </si>
  <si>
    <t>Kategorie podniku v předchozím účetním období - N-2</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</si>
  <si>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</si>
  <si>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Příloha k formuláři kategorie podniku</t>
  </si>
  <si>
    <t>Poznámka: nutné vyplnit jak v případě partnerských a propojených podniků, tak i v případě nezávislého podniku</t>
  </si>
  <si>
    <t xml:space="preserve">Do řádku 1 tabulky pro dané účetní období vždy uveďte osobu žadatele. </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</si>
  <si>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</si>
  <si>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</si>
  <si>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Kurz CZK x EUR ve sledovaném období (referenčním účetním období) - N</t>
  </si>
  <si>
    <t>Č.</t>
  </si>
  <si>
    <t>Obchodní jméno podniku</t>
  </si>
  <si>
    <t>Skutečný % podíl na podniku</t>
  </si>
  <si>
    <t>Označení vztahu k žadateli</t>
  </si>
  <si>
    <t>Měna vyplněné hodnoty</t>
  </si>
  <si>
    <t>Roční obrat
v tis. 
CZK nebo EUR</t>
  </si>
  <si>
    <t>Bilanční suma
v tis. 
CZK nebo EUR</t>
  </si>
  <si>
    <t>Započítaný % podíl</t>
  </si>
  <si>
    <t>Zahrnutý počet zaměstnanců</t>
  </si>
  <si>
    <t>Započítaný roční obrat 
v tis. Kč</t>
  </si>
  <si>
    <t>Započítaná bilanční suma
v tis. Kč</t>
  </si>
  <si>
    <t>Celkem</t>
  </si>
  <si>
    <t>Předchozí účetní období (srovnatelné účetní období 1) - N-1</t>
  </si>
  <si>
    <t>Předchozí účetní období (srovnatelné účetní období 2) - N-1</t>
  </si>
  <si>
    <t>Kurz CZK x EUR v předchozím účetním období - N-1</t>
  </si>
  <si>
    <t>Předchozí účetní období (srovnatelné účetní období 2) - N-2</t>
  </si>
  <si>
    <t>Kurz CZK x EUR v předchozím účetním období - N-2</t>
  </si>
  <si>
    <t xml:space="preserve">OZNAČENÍ A TYPY VZTAHŮ VE VLASTNICKÉ STRUKTUŘE PODNIKŮ </t>
  </si>
  <si>
    <t>Neplatí pro územní samosprávné celky (ÚSC) a jimi zřízené a založené organizace, případně další organizace s vazbou na ÚSC</t>
  </si>
  <si>
    <t>Označení vztahu</t>
  </si>
  <si>
    <t>Typ vztahu</t>
  </si>
  <si>
    <t>Popis vztahu</t>
  </si>
  <si>
    <t>Zdroje dat</t>
  </si>
  <si>
    <t>Příloha I GBER - odkaz na:</t>
  </si>
  <si>
    <t>Odkaz na příklady v Příručce EK k MSP</t>
  </si>
  <si>
    <t>Další příklady</t>
  </si>
  <si>
    <t>1. Označení a typy vztahů mezi podniky, jejichž údaje se zahrnují do výpočtů hodnot ke kritériím velikosti podniku (započítaný % podíl je větší než 0 %)</t>
  </si>
  <si>
    <t>A</t>
  </si>
  <si>
    <t>Podnik žadatele nebo skupina podniků s konsolidovanou účetní závěrkou</t>
  </si>
  <si>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</si>
  <si>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</si>
  <si>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čl. 3, odst. 1 
a
čl. 3, odst. 3
a
čl. 6, odst. 1 až 4</t>
  </si>
  <si>
    <t xml:space="preserve">Příklady 1 až 7 - podnik A </t>
  </si>
  <si>
    <t>x</t>
  </si>
  <si>
    <t>B</t>
  </si>
  <si>
    <t>Propojený podnik s podnikem žadatelem</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</si>
  <si>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</si>
  <si>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roční IÚZ/IP</t>
  </si>
  <si>
    <t>čl. 3, odst. 1 až 3 
a 
čl. 6, odst. 2, pododst. 3</t>
  </si>
  <si>
    <t>Př. 1 - podnik B + Př. 6 - podnik D + Př. 7 - podniky C a H</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</si>
  <si>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</si>
  <si>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</si>
  <si>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C</t>
  </si>
  <si>
    <t xml:space="preserve">Propojený podnik  s jiným podnikem, který je propojený s podnikem žadatele (neprobíhá konsolidace dat) </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</si>
  <si>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</si>
  <si>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čl. 3, odst. 3, poododstavec 2
a
čl. 6, odst. 2, pododstavec 3</t>
  </si>
  <si>
    <t>Př. 6 - podnik F + Př. 7 - podnik I</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</si>
  <si>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</si>
  <si>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D</t>
  </si>
  <si>
    <t>Partnerský podnik k podniku žadatele</t>
  </si>
  <si>
    <t>dle skutečného podílu na podniku 
(25-50 %)</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</si>
  <si>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</si>
  <si>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čl. 3, odst. 2, pododstavec 1
a
čl. 6, odst. 2, pododstavec 2</t>
  </si>
  <si>
    <t>Př. 2 - podniky B a C + 
Př. 7 - podniky B a D</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</si>
  <si>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</si>
  <si>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E</t>
  </si>
  <si>
    <t xml:space="preserve">Propojený podnik  s partnerským podnikem k podniku žadatele </t>
  </si>
  <si>
    <t>přebírá se procento podílu partnera</t>
  </si>
  <si>
    <t>Na všechny podniky propojené s partnerem k podniku žadatele se uplatňuje stejné procento podílu jako u daného partnera k podniku žadatele.</t>
  </si>
  <si>
    <t>čl. 6, odst. 2, pododstavec 2</t>
  </si>
  <si>
    <t>Př. 2 - podnik D + Př. 7 - podniky E a 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</si>
  <si>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</si>
  <si>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F</t>
  </si>
  <si>
    <t>Partner podniku propojeného s podnikem žadatele</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</si>
  <si>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</si>
  <si>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Příklad 1 - podniky C a D +
Příklad 7 - podnik J</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</si>
  <si>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</si>
  <si>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G</t>
  </si>
  <si>
    <r>
      <t xml:space="preserve">Partner / menšinový partner propojený s jiným partnerem / menšinovým partnerem - </t>
    </r>
    <r>
      <rPr>
        <b/>
        <u/>
        <sz val="10"/>
        <rFont val="Arial"/>
        <family val="2"/>
        <charset val="238"/>
      </rPr>
      <t>sečtený podíl celkem nad 50 %</t>
    </r>
  </si>
  <si>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</si>
  <si>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t>čl. 6, odst. 2, pododstavec 3</t>
  </si>
  <si>
    <t>Příklad 3 - podniky B+C+D</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</si>
  <si>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</si>
  <si>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H</t>
  </si>
  <si>
    <r>
      <t xml:space="preserve">Partner / menšinový partner propojený s jiným partnerem / menšinovým partnerem - </t>
    </r>
    <r>
      <rPr>
        <b/>
        <u/>
        <sz val="10"/>
        <rFont val="Arial"/>
        <family val="2"/>
        <charset val="238"/>
      </rPr>
      <t>sečtený podíl celkem 25-50 %</t>
    </r>
  </si>
  <si>
    <t>sečtený podíl celé propojené skupiny</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</si>
  <si>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</si>
  <si>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čl. 3, odst. 2, pododstavec 1</t>
  </si>
  <si>
    <t>Upravený příklad 3 - podniky B+C (za podmínky, že D nemá žádný podíl a tím součet  podílů B+C spadne pod 50 %)</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</si>
  <si>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</si>
  <si>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I</t>
  </si>
  <si>
    <r>
      <t>Podnik uvedený v seznamu výjimek - propojený s jiným partnerem / menšinovým partnerem -</t>
    </r>
    <r>
      <rPr>
        <b/>
        <u/>
        <sz val="10"/>
        <rFont val="Arial"/>
        <family val="2"/>
        <charset val="238"/>
      </rPr>
      <t xml:space="preserve"> sečtený podíl celkem nad 50 %</t>
    </r>
  </si>
  <si>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</si>
  <si>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t>Příklad 5 - podniky B+D (ale může nastat i kombinace C+D)</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</si>
  <si>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</si>
  <si>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Pokyny k vyplnění testu PvO</t>
  </si>
  <si>
    <t>Právní formy žadatelů</t>
  </si>
  <si>
    <t>Všechny právní formy</t>
  </si>
  <si>
    <t>Vyhláška 325</t>
  </si>
  <si>
    <t>Vyberte právní formu</t>
  </si>
  <si>
    <t>Právní forma bez čísla</t>
  </si>
  <si>
    <t>100 - Podnikající fyzická osoba tuzemská</t>
  </si>
  <si>
    <t>100 - Fyzická osoba podnikající</t>
  </si>
  <si>
    <t>111 - Veřejná obchodní společnost</t>
  </si>
  <si>
    <t>424 - Zahraniční fyzická osoba</t>
  </si>
  <si>
    <t>112 - Společnost s ručením omezeným</t>
  </si>
  <si>
    <t>761 - Honební společenstvo</t>
  </si>
  <si>
    <t>113 - Společnost komanditní</t>
  </si>
  <si>
    <t>992 - Fyzická osoba podnikající bez IČ</t>
  </si>
  <si>
    <t>117 - Nadace</t>
  </si>
  <si>
    <t>JINÉ</t>
  </si>
  <si>
    <t>118 - Nadační fond</t>
  </si>
  <si>
    <t>121 - Akciová společnost monokratická</t>
  </si>
  <si>
    <t>Vyhláška 500</t>
  </si>
  <si>
    <t>141 - Obecně prospěšná společnost</t>
  </si>
  <si>
    <t>145 - Společenství vlastníků jednotek</t>
  </si>
  <si>
    <t>151 - Komoditní burza</t>
  </si>
  <si>
    <t>152 - Garanč. fond obchodníků s cennými papíry</t>
  </si>
  <si>
    <t>161 - Ústav</t>
  </si>
  <si>
    <t>205 - Družstvo</t>
  </si>
  <si>
    <t>301 - Státní podnik</t>
  </si>
  <si>
    <t>302 - Národní podnik</t>
  </si>
  <si>
    <t>313 - Česká národní banka</t>
  </si>
  <si>
    <t>325 - Organizační složka státu</t>
  </si>
  <si>
    <t>326 - Stálý rozhodčí soud</t>
  </si>
  <si>
    <t>331 - Příspěvková organizace zřízená USC</t>
  </si>
  <si>
    <t>421 - Odštěpný závod zahraniční právnické osoby</t>
  </si>
  <si>
    <t>332 - Státní příspěvková organizace</t>
  </si>
  <si>
    <t>352 - Správa železniční dopravní cesty, státní organizace</t>
  </si>
  <si>
    <t>425 - Odštěpný závod zahraniční fyzické osoby</t>
  </si>
  <si>
    <t>353 - Rada pro veřejný dohled nad auditem</t>
  </si>
  <si>
    <t>501 - Odštěpný závod</t>
  </si>
  <si>
    <t>361 - Veřejnoprávní instituce (ČT,ČRo,ČTK)</t>
  </si>
  <si>
    <t>932 - Evropská společnost</t>
  </si>
  <si>
    <t>362 - Česká tisková kancelář</t>
  </si>
  <si>
    <t>933 - Evropská družstevní společnost</t>
  </si>
  <si>
    <t>381 - Státní fond ze zákona</t>
  </si>
  <si>
    <t>382 - Státní fond ze zákona bez zápisu do obchodního rejstříku</t>
  </si>
  <si>
    <t>391 - Zdravotní pojišťovna (mimo VZP)</t>
  </si>
  <si>
    <t>392 - Všeobecná zdravotní pojišťovna</t>
  </si>
  <si>
    <t>Vyhláška 504</t>
  </si>
  <si>
    <t>421 - Odštěpný závod zahraniční PO</t>
  </si>
  <si>
    <t>422 - Organizační složka zahraničního nadačního fondu</t>
  </si>
  <si>
    <t>423 - Organizační složka zahraniční nadace</t>
  </si>
  <si>
    <t>426 - Zastopuení zahraniční banky</t>
  </si>
  <si>
    <t>521 - Samostatná drobná provozovna obecního úřadu</t>
  </si>
  <si>
    <t>525 - Vnitřní organizační jednotka organizační složky státu</t>
  </si>
  <si>
    <t>601 - Vysoká škola (veřejná, státní)</t>
  </si>
  <si>
    <t>641 - Školská právnická osoba</t>
  </si>
  <si>
    <t>661 - Veřejná výzkumná instituce</t>
  </si>
  <si>
    <t>704 - Zvláštní org. pro zastoupení českých zájmů v mezinár. nevlád. org.</t>
  </si>
  <si>
    <t>704 - Zvláštní org. pro zastoupení českých zájmů 
v mezinár. nevlád. org.</t>
  </si>
  <si>
    <t xml:space="preserve">Zvláštní org. pro zastoupení českých zájmů v mezinár. nevlád. org. </t>
  </si>
  <si>
    <t>706 - Spolek</t>
  </si>
  <si>
    <t>Spolek</t>
  </si>
  <si>
    <t>707 - Odborová organizace</t>
  </si>
  <si>
    <t>708 - Organizace zaměstnavatelů</t>
  </si>
  <si>
    <t>711 - Politická strana, politické hnutí</t>
  </si>
  <si>
    <t>721 - Církve a náboženské společnosti</t>
  </si>
  <si>
    <t>722 - Evidované církevní právnické osoby</t>
  </si>
  <si>
    <t>723 - Svazy církví a náboženských společností</t>
  </si>
  <si>
    <t>734 - Org. jednotka zvláštní org. pro zastoupení českých zájmů 
v mezinár. nevlád. org.</t>
  </si>
  <si>
    <t>734 - Org. jednotka zvláštní org. pro zastoupení českých zájmů v mezinár. nevlád. org.</t>
  </si>
  <si>
    <t>Org. jednotka zvláštní org. pro zastoupení českých zájmů v mezinár. nevlád. org.</t>
  </si>
  <si>
    <t>736 - Pobočný spolek</t>
  </si>
  <si>
    <t>741 - Samostatná stavovská organizace (profesní komora)</t>
  </si>
  <si>
    <t>745 - Komora (hospodářská, agrární)</t>
  </si>
  <si>
    <t>751 - Zájmové sdružení právnických osob</t>
  </si>
  <si>
    <t>906 - Zahraniční spolek</t>
  </si>
  <si>
    <t>771 - Svazek obcí</t>
  </si>
  <si>
    <t>907 - Mezinárodní odborová organizace</t>
  </si>
  <si>
    <t>801 - Obec nebo městská část hl. města Prahy</t>
  </si>
  <si>
    <t>908 - Mezinárodní organizace zaměstnavatelů</t>
  </si>
  <si>
    <t>804 - Kraj</t>
  </si>
  <si>
    <t>921 - Mezinárodní organizace a sdružení</t>
  </si>
  <si>
    <t>805 - Regionální rada regionu soudržnosti</t>
  </si>
  <si>
    <t>931 - Evropské hospodářské zájmové sdružení</t>
  </si>
  <si>
    <t>811 - Městská část, městský obvod</t>
  </si>
  <si>
    <t>936 - Zahraniční pobočný spolek</t>
  </si>
  <si>
    <t>Vyhláška 410</t>
  </si>
  <si>
    <t>922 - Organizační jednotka organizace s mezinárodním prvkem</t>
  </si>
  <si>
    <t>332 - Státní příspěvková organizace ze zákona</t>
  </si>
  <si>
    <t>941 - Evropské seskupení pro územní spolupr.</t>
  </si>
  <si>
    <t>333 - Státní příspěvková organizace ostatní</t>
  </si>
  <si>
    <t>951 - Mezinárodní vojenská organizace vzniklá na základě mezinárodní smlouvy</t>
  </si>
  <si>
    <t>960 - Právnická osoba zřízená zvláštním zákonem zapisovaná 
do veřejného rejstříku</t>
  </si>
  <si>
    <t>961 - Svěřenský fond</t>
  </si>
  <si>
    <t>962 - Zahraniční svěřenský fond</t>
  </si>
  <si>
    <t>Vyberte variantu</t>
  </si>
  <si>
    <t>771 - Dobrovolný svazek obcí</t>
  </si>
  <si>
    <t>Ano</t>
  </si>
  <si>
    <t>Ne</t>
  </si>
  <si>
    <t>801 - Obec</t>
  </si>
  <si>
    <t>811 - Městská část hlavního města Prahy</t>
  </si>
  <si>
    <t>Vyhláška 501, 502, 503</t>
  </si>
  <si>
    <t>Výběr formy</t>
  </si>
  <si>
    <t>způsob vedení účetnictví</t>
  </si>
  <si>
    <t>PODVOJNÉ ÚČETNICTVÍ</t>
  </si>
  <si>
    <t>JEDNODUCHÉ ÚČETNICTVÍ</t>
  </si>
  <si>
    <t>zdroj informací</t>
  </si>
  <si>
    <t>dle vyhlášky č. 500/2002 Sb.</t>
  </si>
  <si>
    <t>dle vyhlášky č. 504/2002 Sb.</t>
  </si>
  <si>
    <t>dle vyhlášky č. 410/2009 Sb.</t>
  </si>
  <si>
    <t>dle vyhlášky č. 325/2015 Sb.</t>
  </si>
  <si>
    <t>(podnikatelské subjekty) - A</t>
  </si>
  <si>
    <t>(podnikatelské subjekty) - B</t>
  </si>
  <si>
    <t>(nepodnikatelské subjekty)</t>
  </si>
  <si>
    <t>(OSS, ÚSC, PO, státní fondy)</t>
  </si>
  <si>
    <t>(např. OSVČ)</t>
  </si>
  <si>
    <t>dokument (zdroj)</t>
  </si>
  <si>
    <t>odkaz</t>
  </si>
  <si>
    <t>vlastní kapitál</t>
  </si>
  <si>
    <t>Rozvaha</t>
  </si>
  <si>
    <t>A.</t>
  </si>
  <si>
    <t>A. *)</t>
  </si>
  <si>
    <t>C. *)</t>
  </si>
  <si>
    <t>PMaZ</t>
  </si>
  <si>
    <t>A.10</t>
  </si>
  <si>
    <t>základní kapitál</t>
  </si>
  <si>
    <t>A.I</t>
  </si>
  <si>
    <t>---</t>
  </si>
  <si>
    <t>ažio</t>
  </si>
  <si>
    <t>A.II.I</t>
  </si>
  <si>
    <t>výsledek hospodaření</t>
  </si>
  <si>
    <t>A.IV</t>
  </si>
  <si>
    <t>A.II *)</t>
  </si>
  <si>
    <t>C.III *)</t>
  </si>
  <si>
    <t>PPaV</t>
  </si>
  <si>
    <t>B.99</t>
  </si>
  <si>
    <t>výsledek hospodaření běžného účetního období</t>
  </si>
  <si>
    <t>A.V</t>
  </si>
  <si>
    <t>A.II.1 *)</t>
  </si>
  <si>
    <t>C.III.1 *)</t>
  </si>
  <si>
    <t>modifikovaný vlastní kapitál</t>
  </si>
  <si>
    <t>základní kapitál + ážio
 A.I + A.II.1</t>
  </si>
  <si>
    <t>vlastní kapitál - (výsledek hosp. + výsl.hosp.běžného úč.období)
A - (A.IV + A.V)</t>
  </si>
  <si>
    <t>vlastní kapitál - výsledek hosp. celkem
A - A.II *)</t>
  </si>
  <si>
    <t>vlastní kapitál - výsledek hosp. celkem
C - C.III *)</t>
  </si>
  <si>
    <t>PMaZ + PPaV</t>
  </si>
  <si>
    <t>PMaZ_A.10 mínus PPaV_B.99</t>
  </si>
  <si>
    <t>závazky</t>
  </si>
  <si>
    <t>B+C</t>
  </si>
  <si>
    <t>B.</t>
  </si>
  <si>
    <t>B.03</t>
  </si>
  <si>
    <t>odpisy</t>
  </si>
  <si>
    <t>VZaZ</t>
  </si>
  <si>
    <t>E.1</t>
  </si>
  <si>
    <t>A.VI.23</t>
  </si>
  <si>
    <t>A.I.28</t>
  </si>
  <si>
    <t>nákladové úroky</t>
  </si>
  <si>
    <t>J</t>
  </si>
  <si>
    <t>A.V.18</t>
  </si>
  <si>
    <t>A.II.2</t>
  </si>
  <si>
    <t>doplňující údaj z účetní/daňové evidence, který není ve výkazech podniku</t>
  </si>
  <si>
    <t>výsledek hospodaření před zdaněním</t>
  </si>
  <si>
    <t>**</t>
  </si>
  <si>
    <t>C.</t>
  </si>
  <si>
    <t>C.1</t>
  </si>
  <si>
    <t>velikost podniků</t>
  </si>
  <si>
    <t>malé a střední, velké</t>
  </si>
  <si>
    <t>vzorec A/B</t>
  </si>
  <si>
    <t>A &lt; mod.vl.kap. / 2</t>
  </si>
  <si>
    <t>/(A.IV + A.V)/ &gt; mod.vl.kap. / 2
podmínka: (výsledek hosp. + výsl.hosp.běžného úč.období) &lt; 0</t>
  </si>
  <si>
    <t>A.II &gt; mod.vl.kap. / 2
podmínka: výsl.hosp.celkem &lt; 0</t>
  </si>
  <si>
    <t>C.III &gt; mod.vl.kap. / 2
podmínka: výsl.hosp.celkem &lt; 0</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</si>
  <si>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</si>
  <si>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Sloupec1</t>
  </si>
  <si>
    <t>Sloupec2</t>
  </si>
  <si>
    <t>Sloupec3</t>
  </si>
  <si>
    <t>Sloupec4</t>
  </si>
  <si>
    <t>Sloupec5</t>
  </si>
  <si>
    <t>Sloupec6</t>
  </si>
  <si>
    <t>Sloupec7</t>
  </si>
  <si>
    <t>Je žadatel malý nebo střední podnik (MSP)?</t>
  </si>
  <si>
    <t>Existuje žadatel méně než 3 roky (resp. méně než  7 let pro účely způsobilosti pro rizikové financování)?</t>
  </si>
  <si>
    <t>právní forma</t>
  </si>
  <si>
    <t>kritéria</t>
  </si>
  <si>
    <t>ano</t>
  </si>
  <si>
    <t>ne</t>
  </si>
  <si>
    <t>kromě obchodních společností (A.s., s.r.o., družstvo, státní podnik, v.o.s. a k.s.)</t>
  </si>
  <si>
    <t>a.s., s.r.o. , družstvo, státní podnik</t>
  </si>
  <si>
    <t>v.o.s., komanditní společnost</t>
  </si>
  <si>
    <t xml:space="preserve">ne </t>
  </si>
  <si>
    <t>Formulář pro posouzení podniku v obtížích</t>
  </si>
  <si>
    <t>JEDNODUCHÉ ÚČETNICTVÍ / DAŇOVÁ EVIDENCE / PAUŠÁLNÍ VÝDAJE</t>
  </si>
  <si>
    <t>I.</t>
  </si>
  <si>
    <t>Název žadatele/jméno a příjmení žadatele</t>
  </si>
  <si>
    <r>
      <t xml:space="preserve">Je žadatel součástí skupiny podniků?
</t>
    </r>
    <r>
      <rPr>
        <sz val="11"/>
        <color theme="1"/>
        <rFont val="Arial"/>
        <family val="2"/>
        <charset val="238"/>
      </rPr>
      <t>(Pokud žadatel zvolí ANO, je nutno vyplnit list pro skupinu podniků)</t>
    </r>
  </si>
  <si>
    <t>II.</t>
  </si>
  <si>
    <r>
      <t xml:space="preserve">Relevantní kritéria </t>
    </r>
    <r>
      <rPr>
        <sz val="11"/>
        <color theme="1"/>
        <rFont val="Arial"/>
        <family val="2"/>
        <charset val="238"/>
      </rPr>
      <t>pro vyplnění</t>
    </r>
  </si>
  <si>
    <t>vyplňujte pouze uvedená relevantní kritéria</t>
  </si>
  <si>
    <t>B - kritérium stavu vlastního kapitálu - společníci ručí za závazky (dle vyhlášky 325/2015 Sb.)</t>
  </si>
  <si>
    <t>Zdroj</t>
  </si>
  <si>
    <t>Číslo pol.</t>
  </si>
  <si>
    <t>v tis. Kč</t>
  </si>
  <si>
    <t>Vlastní kapitál</t>
  </si>
  <si>
    <t>Přehled o majetku a závazcích</t>
  </si>
  <si>
    <t>A.10 Majetek celkem</t>
  </si>
  <si>
    <t>Výsledek hospodaření minulých let 
(kumulace ztrát vykazovaných za účetní období předcházející běžnému účetnímu období v případě, že nebyly ztráty vypořádány)</t>
  </si>
  <si>
    <t>Přehled o příjmech a v výdajích</t>
  </si>
  <si>
    <t>B.99 Rozdíl příjmů a výdajů</t>
  </si>
  <si>
    <t>Výsledek hospodaření běžného účetního období</t>
  </si>
  <si>
    <t>Je kritérium B splněno?</t>
  </si>
  <si>
    <t>C - kritérium posuzování úpadku/insolvence</t>
  </si>
  <si>
    <t>RELEVANTNÍ</t>
  </si>
  <si>
    <t>Bylo zahájeno vůči příjemci kolektivní úpadkové řízení?</t>
  </si>
  <si>
    <t>Insolvenční rejstřík</t>
  </si>
  <si>
    <t>Splňuje žadatel kritéria pro zahájení kolektivního úpadkového řízení?</t>
  </si>
  <si>
    <t>žadatel</t>
  </si>
  <si>
    <t>Je kritérium C splněno?</t>
  </si>
  <si>
    <t>D - kritérium podpora na záchranu nebo restrukturalizaci</t>
  </si>
  <si>
    <t>Obdržel žadatel podporu na záchranu a zatím nesplatil půjčku nebo neukončil záruku?</t>
  </si>
  <si>
    <t>Obdržel žadatel podporu na restrukturalizaci a stále se na něj uplatňuje plán restrukturalizace?</t>
  </si>
  <si>
    <t>Je kritérium D splněno?</t>
  </si>
  <si>
    <t>E - kritérium plnění míry zadlužení a ukazatele úrokového krytí</t>
  </si>
  <si>
    <t>E1 - míra zadluženosti (poměr závazků k vlastnímu kapitálu)</t>
  </si>
  <si>
    <t>Č. pol.</t>
  </si>
  <si>
    <t xml:space="preserve"> v tis. Kč</t>
  </si>
  <si>
    <t>Závazky</t>
  </si>
  <si>
    <t>B.03 Zboží</t>
  </si>
  <si>
    <t>Míra zadluženosti</t>
  </si>
  <si>
    <t>Je poměr dluhu k vlastnímu kapitálu vyšší než 7,5?</t>
  </si>
  <si>
    <t>E2 - ukazatel úrokového krytí (poměr EBITDA/nákladové úroky)</t>
  </si>
  <si>
    <t>Odpisy</t>
  </si>
  <si>
    <t>Nákladové úroky</t>
  </si>
  <si>
    <t>doplňující údaj</t>
  </si>
  <si>
    <t>Výsledek hospodaření před zdaněním</t>
  </si>
  <si>
    <t>B.99 Rozdíl majetku a závazků</t>
  </si>
  <si>
    <t>Ukazatel úrokového krytí</t>
  </si>
  <si>
    <t>Je ukazatel úrokového krytí &lt; 1,0?</t>
  </si>
  <si>
    <t>Je kritérium E splněno?</t>
  </si>
  <si>
    <t>Je žadatel o podporu podnikem v obtížích (je splněno některé z relevantních kritérií B až E)?</t>
  </si>
  <si>
    <t>PODNIKATEL</t>
  </si>
  <si>
    <t>Název žadatele</t>
  </si>
  <si>
    <t>IČO</t>
  </si>
  <si>
    <t>A - kritérium stavu vlastního kapitálu příjemci s ručením omezeným (dle 500/2002)</t>
  </si>
  <si>
    <t>Rozvaha - pasiva celkem</t>
  </si>
  <si>
    <t>A. Vlastní kapitál</t>
  </si>
  <si>
    <t>Základní kapitál</t>
  </si>
  <si>
    <t>A.I Základní kapitál</t>
  </si>
  <si>
    <t>Ážio</t>
  </si>
  <si>
    <t>A.II.1 Ážio</t>
  </si>
  <si>
    <t>Je kritérium A splněno?</t>
  </si>
  <si>
    <t>B - kritérium stavu vlastního kapitálu - společníci ručí za závazky (dle 500/2002)</t>
  </si>
  <si>
    <t>Výsledek hospodaření minulých let</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</si>
  <si>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</si>
  <si>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</si>
  <si>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</si>
  <si>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</si>
  <si>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</si>
  <si>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</si>
  <si>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</si>
  <si>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Je žadatel o podporu podnikem v obtížích (je splněno některé z relevantních kritérií A až E)?</t>
  </si>
  <si>
    <t>NEPODNIKATEL</t>
  </si>
  <si>
    <t>A - kritérium stavu vlastního kapitálu - společníci neručí za závazky (dle vyhlášky č. 504/2002 Sb.)</t>
  </si>
  <si>
    <t>Rozhovaha - Pasiva</t>
  </si>
  <si>
    <t>A. Vlastní zdroje celkem</t>
  </si>
  <si>
    <t>R</t>
  </si>
  <si>
    <t>*</t>
  </si>
  <si>
    <t>* nevytváří-li žadatel základní kapitál a ážio, ponechá se nevyplněné</t>
  </si>
  <si>
    <t>B - kritérium stavu vlastního kapitálu - společníci ručí za závazky (dle vyhlášky č. 504/2002 Sb.)</t>
  </si>
  <si>
    <t>Vlastní kapitál (vlastní zdroje)</t>
  </si>
  <si>
    <t>Výsledek hospodaření celkem</t>
  </si>
  <si>
    <t>A.II Výsledek hospodaření celkem</t>
  </si>
  <si>
    <t>Bylo zahájeno vůči příjemci kolektivní úpadkové řízení?**</t>
  </si>
  <si>
    <t>** je-li úpadkové řízení vyloučeno ze zákona - vyberte variantu "Ne"</t>
  </si>
  <si>
    <t>Splňuje žadatel kritéria pro zahájení kolektivního úpadkového řízení?**</t>
  </si>
  <si>
    <t>B. Cizí zdroje celkem</t>
  </si>
  <si>
    <t>A.VI.23 Odpisy dlouhodobého majetku</t>
  </si>
  <si>
    <t>A.V.18 Nákladové úroky</t>
  </si>
  <si>
    <t>C. Výsledek hospodaření před zdaněním</t>
  </si>
  <si>
    <t>VEŘEJNÝ SUBJEKT (410)</t>
  </si>
  <si>
    <t>A - kritérium stavu vlastního kapitálu - společníci neručí za závazky (dle vyhlášky č. 410/2009 Sb.)</t>
  </si>
  <si>
    <t>Rozvaha - Pasiva celkem</t>
  </si>
  <si>
    <t>C. Vlastní kapitál</t>
  </si>
  <si>
    <t>B - kritérium stavu vlastního kapitálu - společníci ručí za závazky (dle vyhlášky č. 410/2009 Sb.)</t>
  </si>
  <si>
    <t>C.III Výsledek hospodaření</t>
  </si>
  <si>
    <t>D. Cizí zdroje</t>
  </si>
  <si>
    <t>A.I.28 Odpisy dlouhodobého majetku</t>
  </si>
  <si>
    <t>A.II.2 Úroky</t>
  </si>
  <si>
    <t>C.1 Výsledek hospodaření před zdaněním</t>
  </si>
  <si>
    <t>FYZICKÁ OSOBA NEPODNIKAJÍCÍ</t>
  </si>
  <si>
    <t>Rodné číslo</t>
  </si>
  <si>
    <t>Kód právní formy</t>
  </si>
  <si>
    <t xml:space="preserve">Vyhláška/zákon  </t>
  </si>
  <si>
    <t>Právní formy, které jsou vždy velký podnik</t>
  </si>
  <si>
    <t>121</t>
  </si>
  <si>
    <t>Akciová společnost</t>
  </si>
  <si>
    <t xml:space="preserve">č. 500/2002 Sb. </t>
  </si>
  <si>
    <t>721</t>
  </si>
  <si>
    <t>Církve a náboženské společnosti</t>
  </si>
  <si>
    <t xml:space="preserve">č. 504/2002 Sb. </t>
  </si>
  <si>
    <t>Dobrovolný svazek obcí</t>
  </si>
  <si>
    <t>313</t>
  </si>
  <si>
    <t>Česká národní banka</t>
  </si>
  <si>
    <t>Kraj</t>
  </si>
  <si>
    <t>362</t>
  </si>
  <si>
    <t>Česká tisková kancelář</t>
  </si>
  <si>
    <t>Městská část hlavního města Prahy</t>
  </si>
  <si>
    <t>771</t>
  </si>
  <si>
    <t>č. 410/2009 Sb.</t>
  </si>
  <si>
    <t>Obec</t>
  </si>
  <si>
    <t>205</t>
  </si>
  <si>
    <t>Družstvo</t>
  </si>
  <si>
    <t>č. 500/2002 Sb.</t>
  </si>
  <si>
    <t>Organizační složka státu</t>
  </si>
  <si>
    <t>722</t>
  </si>
  <si>
    <t>Evidované církevní právnické osoby</t>
  </si>
  <si>
    <t>Příspěvková organizace zřízená územním samosprávným celkem</t>
  </si>
  <si>
    <t>933</t>
  </si>
  <si>
    <t>Evropská družstevní společnost</t>
  </si>
  <si>
    <t>Státní fond ze zákona</t>
  </si>
  <si>
    <t>932</t>
  </si>
  <si>
    <t>Evropská společnost</t>
  </si>
  <si>
    <t>Státní fond ze zákona nezapisující se do obchodního rejstříku</t>
  </si>
  <si>
    <t>931</t>
  </si>
  <si>
    <t>Evropské hospodářské zájmové sdružení</t>
  </si>
  <si>
    <t>Státní příspěvková organizace ostatní</t>
  </si>
  <si>
    <t>941</t>
  </si>
  <si>
    <t>Evropské seskupení pro územní spolupráci</t>
  </si>
  <si>
    <t>Státní příspěvková organizace ze zákona</t>
  </si>
  <si>
    <t>991</t>
  </si>
  <si>
    <t>Fyzická osoba nepodnikající</t>
  </si>
  <si>
    <t>č. 586/1992 Sb.</t>
  </si>
  <si>
    <t>100</t>
  </si>
  <si>
    <t>Fyzická osoba podnikající</t>
  </si>
  <si>
    <t>Právní formy s omezeným ručením</t>
  </si>
  <si>
    <t>992</t>
  </si>
  <si>
    <t>Fyzická osoba podnikající bez IČ</t>
  </si>
  <si>
    <t>Společnost s ručením omezeným</t>
  </si>
  <si>
    <t>152</t>
  </si>
  <si>
    <t>Garanční fond obchodníků s cennými papíry</t>
  </si>
  <si>
    <t>761</t>
  </si>
  <si>
    <t>Honební společenstvo</t>
  </si>
  <si>
    <t>Státní podnik</t>
  </si>
  <si>
    <t>151</t>
  </si>
  <si>
    <t>Komoditní burza</t>
  </si>
  <si>
    <t>Právní formy s plným ručením</t>
  </si>
  <si>
    <t>Veřejná obchodní společnost</t>
  </si>
  <si>
    <t>745</t>
  </si>
  <si>
    <t>Komora (hospodářská, agrární)</t>
  </si>
  <si>
    <t>Společnost komanditní</t>
  </si>
  <si>
    <t>804</t>
  </si>
  <si>
    <t>811</t>
  </si>
  <si>
    <t>Ano/ Ne</t>
  </si>
  <si>
    <t>921</t>
  </si>
  <si>
    <t>Mezinárodní nevládní organizace</t>
  </si>
  <si>
    <t>907</t>
  </si>
  <si>
    <t>Mezinárodní odborová organizace</t>
  </si>
  <si>
    <t>908</t>
  </si>
  <si>
    <t>Mezinárodní organizace zaměstnavatelů</t>
  </si>
  <si>
    <t>117</t>
  </si>
  <si>
    <t>Nadace</t>
  </si>
  <si>
    <t>118</t>
  </si>
  <si>
    <t>Nadační fond</t>
  </si>
  <si>
    <t>X</t>
  </si>
  <si>
    <t>302</t>
  </si>
  <si>
    <t>Národní podnik</t>
  </si>
  <si>
    <t>801</t>
  </si>
  <si>
    <t>141</t>
  </si>
  <si>
    <t>Obecně prospěšná společnost</t>
  </si>
  <si>
    <t>707</t>
  </si>
  <si>
    <t>Odborová organizace</t>
  </si>
  <si>
    <t>703</t>
  </si>
  <si>
    <t>Odborová organizace a organizace zaměstnavatelů</t>
  </si>
  <si>
    <t>501</t>
  </si>
  <si>
    <t>Odštěpný závod</t>
  </si>
  <si>
    <t>425</t>
  </si>
  <si>
    <t>Odštěpný závod zahraniční fyzické osoby</t>
  </si>
  <si>
    <t>421</t>
  </si>
  <si>
    <t>Odštěpný závod zahraniční právnické osoby</t>
  </si>
  <si>
    <t>708</t>
  </si>
  <si>
    <t>Organizace zaměstnavatelů</t>
  </si>
  <si>
    <t>922</t>
  </si>
  <si>
    <t>Organizační jednotka mezinárodní nevládní organizace</t>
  </si>
  <si>
    <t>734</t>
  </si>
  <si>
    <t>Organizační jednotka zvláštní organizace pro zastoupení českých zájmů v mezinárodních nevládních organizacích</t>
  </si>
  <si>
    <t>325</t>
  </si>
  <si>
    <t>423</t>
  </si>
  <si>
    <t>Organizační složka zahraniční nadace</t>
  </si>
  <si>
    <t>422</t>
  </si>
  <si>
    <t>Organizační složka zahraničního nadačního fondu</t>
  </si>
  <si>
    <t>937</t>
  </si>
  <si>
    <t>Pobočná mezinárodní odborová organizace</t>
  </si>
  <si>
    <t>938</t>
  </si>
  <si>
    <t>Pobočná mezinárodní organizace zaměstnavatelů</t>
  </si>
  <si>
    <t>733</t>
  </si>
  <si>
    <t>Pobočná odborová organizace a organizace zaměstnavatelů</t>
  </si>
  <si>
    <t>736</t>
  </si>
  <si>
    <t>Pobočný spolek</t>
  </si>
  <si>
    <t>č. 325/2015 Sb.</t>
  </si>
  <si>
    <t>711</t>
  </si>
  <si>
    <t>Politická strana, politické hnutí</t>
  </si>
  <si>
    <t>331</t>
  </si>
  <si>
    <t>353</t>
  </si>
  <si>
    <t>Rada pro veřejný dohled nad auditem</t>
  </si>
  <si>
    <t>805</t>
  </si>
  <si>
    <t>Regionální rada regionu soudržnosti</t>
  </si>
  <si>
    <t>741</t>
  </si>
  <si>
    <t>Samosprávná stavovská organizace (profesní komora)</t>
  </si>
  <si>
    <t>521</t>
  </si>
  <si>
    <t>Samostatná drobná provozovna (obecního úřadu)</t>
  </si>
  <si>
    <t>145</t>
  </si>
  <si>
    <t>Společenství vlastníků jednotek</t>
  </si>
  <si>
    <t>113</t>
  </si>
  <si>
    <t>112</t>
  </si>
  <si>
    <t>706</t>
  </si>
  <si>
    <t>352</t>
  </si>
  <si>
    <t>Správa železniční dopravní cesty, státní organizace</t>
  </si>
  <si>
    <t>326</t>
  </si>
  <si>
    <t>Stálý rozhodčí soud</t>
  </si>
  <si>
    <t>381</t>
  </si>
  <si>
    <t>382</t>
  </si>
  <si>
    <t>301</t>
  </si>
  <si>
    <t>333</t>
  </si>
  <si>
    <t>332</t>
  </si>
  <si>
    <t>723</t>
  </si>
  <si>
    <t>Svazy církví a náboženských společností</t>
  </si>
  <si>
    <t>641</t>
  </si>
  <si>
    <t>Školská právnická osoba</t>
  </si>
  <si>
    <t>161</t>
  </si>
  <si>
    <t>Ústav</t>
  </si>
  <si>
    <t>111</t>
  </si>
  <si>
    <t>661</t>
  </si>
  <si>
    <t>Veřejná výzkumná instituce</t>
  </si>
  <si>
    <t>361</t>
  </si>
  <si>
    <t>Veřejnoprávní instituce</t>
  </si>
  <si>
    <t>392</t>
  </si>
  <si>
    <t>Všeobecná zdravotní pojišťovna</t>
  </si>
  <si>
    <t>601</t>
  </si>
  <si>
    <t>Vysoká škola (veřejná, státní)</t>
  </si>
  <si>
    <t>424</t>
  </si>
  <si>
    <t>Zahraniční fyzická osoba</t>
  </si>
  <si>
    <t>936</t>
  </si>
  <si>
    <t>Zahraniční pobočný spolek</t>
  </si>
  <si>
    <t>906</t>
  </si>
  <si>
    <t>Zahraniční spolek</t>
  </si>
  <si>
    <t>993</t>
  </si>
  <si>
    <t>Zahraniční subjekt</t>
  </si>
  <si>
    <t>751</t>
  </si>
  <si>
    <t>Zájmové sdružení právnických osob</t>
  </si>
  <si>
    <t>391</t>
  </si>
  <si>
    <t>Zdravotní pojišťovna (mimo VZP)</t>
  </si>
  <si>
    <t>704</t>
  </si>
  <si>
    <t>Zvláštní organizace pro zastoupení českých zájmů v mezinárodních nevládních organizacích</t>
  </si>
  <si>
    <t>Použité podbarvení buněk</t>
  </si>
  <si>
    <t>buňka plněná na základě odkazu</t>
  </si>
  <si>
    <t>buňka k vyplnění</t>
  </si>
  <si>
    <t>buňka plněná na základě vzorce</t>
  </si>
  <si>
    <t xml:space="preserve">buňka nebude vyplňována. </t>
  </si>
  <si>
    <t>SKUPINA PODNIKŮ</t>
  </si>
  <si>
    <t xml:space="preserve">Rozvahový den, ke kterému byla sestavena poslední schválená konsolidovaná účetní závěrka (dd.mm.rrrr) </t>
  </si>
  <si>
    <t>Je skupina jako celek malý nebo střední podnik (MSP)?</t>
  </si>
  <si>
    <t>Existují všechny podniky ve skupině méně než 3 roky (resp. méně než  7 let pro účely způsobilosti pro rizikové financování)?</t>
  </si>
  <si>
    <t>Jsou ve skupině podniky, které podléhají kritériu A (tj. podnik má základní kapitál nebo minimální kapitálový požadavek a společníci mají omezené ručení)?</t>
  </si>
  <si>
    <t xml:space="preserve">Jsou ve skupině podniky, které podléhají kritériu B (tj. některý ze společníků plně ručí za závazky a podnik má minimální kapitálový požadavek)?	</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</si>
  <si>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</si>
  <si>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A - kritérium stavu vlastního kapitálu - příjemci s ručením omezeným</t>
  </si>
  <si>
    <t>B - kritérium stavu vlastního kapitálu - společníci ručí za závazky</t>
  </si>
  <si>
    <t>Rozvaha/Přehled o majetku a závazcích</t>
  </si>
  <si>
    <t>Bylo zahájeno vůči žadateli kolektivní úpadkové řízení?</t>
  </si>
  <si>
    <t>Výkaz zisků a ztrát/Přehled o příjmech a výdajích</t>
  </si>
  <si>
    <t>III.A</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</si>
  <si>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</si>
  <si>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t>Rok</t>
  </si>
  <si>
    <t>Rozvaha / Přehled o majetku a závazcích</t>
  </si>
  <si>
    <t>VZaZ / Přehled o příjmech a výdajích</t>
  </si>
  <si>
    <t>Právní forma</t>
  </si>
  <si>
    <t>Výsledek hosp. minulých let</t>
  </si>
  <si>
    <t>Výsledek hosp. běž.úč. období</t>
  </si>
  <si>
    <t>Výsledek hosp. před zdaněním</t>
  </si>
  <si>
    <t>viz. tabulka Výběr formy</t>
  </si>
  <si>
    <t>není relevantní</t>
  </si>
  <si>
    <t>Podnik 1</t>
  </si>
  <si>
    <t>Podnik 2</t>
  </si>
  <si>
    <t>Podnik 3</t>
  </si>
  <si>
    <t>Podnik 4</t>
  </si>
  <si>
    <t>Podnik 5</t>
  </si>
  <si>
    <t>Podnik 6</t>
  </si>
  <si>
    <t>Podnik 7</t>
  </si>
  <si>
    <t>Podnik 8</t>
  </si>
  <si>
    <t>Podnik 9</t>
  </si>
  <si>
    <t>Podnik 10</t>
  </si>
  <si>
    <t>III.B</t>
  </si>
  <si>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</si>
  <si>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III.C</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</si>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</sst>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65">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u/>
      <sz val="10"/>
      <color theme="10"/>
      <name val="Arial"/>
      <family val="2"/>
      <charset val="238"/>
    </font>
    <font>
      <sz val="9"/>
      <color indexed="81"/>
      <name val="Tahoma"/>
      <family val="2"/>
      <charset val="238"/>
    </font>
    <font>
      <b/>
      <sz val="9"/>
      <color indexed="81"/>
      <name val="Tahoma"/>
      <family val="2"/>
      <charset val="238"/>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6" fillId="0" borderId="0" applyNumberFormat="0" applyFill="0" applyBorder="0" applyAlignment="0" applyProtection="0"/>
    <xf numFmtId="0" fontId="7" fillId="0" borderId="0"/>
    <xf numFmtId="0" fontId="8" fillId="0" borderId="0"/>
    <xf numFmtId="0" fontId="9" fillId="0" borderId="0"/>
    <xf numFmtId="0" fontId="4" fillId="0" borderId="0"/>
    <xf numFmtId="9" fontId="4" fillId="0" borderId="0" applyFont="0" applyFill="0" applyBorder="0" applyAlignment="0" applyProtection="0"/>
    <xf numFmtId="0" fontId="3" fillId="0" borderId="0"/>
    <xf numFmtId="0" fontId="3" fillId="0" borderId="0"/>
    <xf numFmtId="9" fontId="58" fillId="0" borderId="0" applyFont="0" applyFill="0" applyBorder="0" applyAlignment="0" applyProtection="0"/>
    <xf numFmtId="0" fontId="2" fillId="0" borderId="0"/>
  </cellStyleXfs>
  <cellXfs count="693">
    <xf numFmtId="0" fontId="0" fillId="0" borderId="0" xfId="0"/>
    <xf numFmtId="0" fontId="11" fillId="0" borderId="0" xfId="0" applyFont="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2" fillId="0" borderId="0" xfId="0" applyFont="1" applyAlignment="1">
      <alignment vertical="center" wrapText="1"/>
    </xf>
    <xf numFmtId="0" fontId="12" fillId="0" borderId="0" xfId="0" applyFont="1" applyAlignment="1">
      <alignment vertical="center"/>
    </xf>
    <xf numFmtId="0" fontId="13" fillId="0" borderId="0" xfId="0" applyFont="1" applyAlignment="1">
      <alignment horizontal="center" vertical="center"/>
    </xf>
    <xf numFmtId="0" fontId="12" fillId="0" borderId="0" xfId="0" applyFont="1" applyAlignment="1">
      <alignment horizontal="center" vertical="center"/>
    </xf>
    <xf numFmtId="14" fontId="12" fillId="0" borderId="0" xfId="0" applyNumberFormat="1" applyFont="1" applyAlignment="1">
      <alignment horizontal="center" vertical="center"/>
    </xf>
    <xf numFmtId="0" fontId="11" fillId="0" borderId="0" xfId="0" applyFont="1" applyAlignment="1">
      <alignment horizontal="center" vertical="center" wrapText="1"/>
    </xf>
    <xf numFmtId="14" fontId="12" fillId="0" borderId="0" xfId="0" applyNumberFormat="1" applyFont="1" applyAlignment="1">
      <alignment vertical="center"/>
    </xf>
    <xf numFmtId="0" fontId="13" fillId="0" borderId="0" xfId="0" applyFont="1" applyAlignment="1">
      <alignment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0" xfId="0" applyFont="1" applyAlignment="1">
      <alignment horizontal="center" vertical="center" wrapText="1"/>
    </xf>
    <xf numFmtId="2" fontId="11" fillId="4" borderId="1" xfId="0" applyNumberFormat="1" applyFont="1" applyFill="1" applyBorder="1" applyAlignment="1">
      <alignment horizontal="center" vertical="center"/>
    </xf>
    <xf numFmtId="0" fontId="13" fillId="0" borderId="4" xfId="0" applyFont="1" applyBorder="1" applyAlignment="1">
      <alignment horizontal="center" vertical="center"/>
    </xf>
    <xf numFmtId="3" fontId="11" fillId="0" borderId="1" xfId="0" applyNumberFormat="1" applyFont="1" applyBorder="1" applyAlignment="1" applyProtection="1">
      <alignment horizontal="right" vertical="center"/>
      <protection locked="0"/>
    </xf>
    <xf numFmtId="0" fontId="11" fillId="0" borderId="1" xfId="0" applyFont="1" applyBorder="1" applyAlignment="1">
      <alignment horizontal="center" vertical="center" wrapText="1"/>
    </xf>
    <xf numFmtId="0" fontId="11" fillId="0" borderId="1" xfId="0" quotePrefix="1" applyFont="1" applyBorder="1" applyAlignment="1">
      <alignment horizontal="center" vertical="center" wrapText="1"/>
    </xf>
    <xf numFmtId="0" fontId="10" fillId="0" borderId="0" xfId="0" applyFont="1" applyAlignment="1">
      <alignment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4" fillId="0" borderId="11" xfId="1"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2" borderId="12" xfId="0" applyFont="1" applyFill="1" applyBorder="1" applyAlignment="1">
      <alignment horizontal="center" vertical="center" wrapText="1"/>
    </xf>
    <xf numFmtId="0" fontId="11" fillId="4" borderId="13" xfId="0" applyFont="1" applyFill="1" applyBorder="1" applyAlignment="1">
      <alignment vertical="center" wrapText="1"/>
    </xf>
    <xf numFmtId="3" fontId="11" fillId="0" borderId="14" xfId="0" applyNumberFormat="1" applyFont="1" applyBorder="1" applyAlignment="1" applyProtection="1">
      <alignment horizontal="right" vertical="center"/>
      <protection locked="0"/>
    </xf>
    <xf numFmtId="0" fontId="11" fillId="0" borderId="17" xfId="0" applyFont="1" applyBorder="1" applyAlignment="1">
      <alignment horizontal="center" vertical="center"/>
    </xf>
    <xf numFmtId="0" fontId="11" fillId="0" borderId="4" xfId="0" applyFont="1" applyBorder="1" applyAlignment="1">
      <alignment horizontal="center" vertical="center"/>
    </xf>
    <xf numFmtId="2" fontId="11" fillId="4" borderId="14" xfId="0" applyNumberFormat="1" applyFont="1" applyFill="1" applyBorder="1" applyAlignment="1">
      <alignment horizontal="center" vertic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2" fillId="0" borderId="14" xfId="0" applyFont="1" applyBorder="1" applyAlignment="1" applyProtection="1">
      <alignment horizontal="center" vertical="center"/>
      <protection locked="0"/>
    </xf>
    <xf numFmtId="3" fontId="12" fillId="0" borderId="1" xfId="0" applyNumberFormat="1" applyFont="1" applyBorder="1" applyAlignment="1" applyProtection="1">
      <alignment horizontal="right" vertical="center"/>
      <protection locked="0"/>
    </xf>
    <xf numFmtId="3" fontId="12" fillId="0" borderId="14" xfId="0" applyNumberFormat="1" applyFont="1" applyBorder="1" applyAlignment="1" applyProtection="1">
      <alignment horizontal="right" vertical="center"/>
      <protection locked="0"/>
    </xf>
    <xf numFmtId="0" fontId="11" fillId="2" borderId="4" xfId="0" applyFont="1" applyFill="1" applyBorder="1" applyAlignment="1">
      <alignment horizontal="center" vertical="center" wrapText="1"/>
    </xf>
    <xf numFmtId="0" fontId="11" fillId="0" borderId="0" xfId="0" applyFont="1" applyAlignment="1" applyProtection="1">
      <alignment vertical="center"/>
      <protection locked="0"/>
    </xf>
    <xf numFmtId="0" fontId="11" fillId="0" borderId="0" xfId="0" applyFont="1" applyAlignment="1" applyProtection="1">
      <alignment vertical="center" wrapText="1"/>
      <protection locked="0"/>
    </xf>
    <xf numFmtId="0" fontId="12" fillId="4" borderId="13" xfId="0" applyFont="1" applyFill="1" applyBorder="1" applyAlignment="1">
      <alignment vertical="center" wrapText="1"/>
    </xf>
    <xf numFmtId="0" fontId="16" fillId="2" borderId="10"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16" fillId="2" borderId="10" xfId="0" applyFont="1" applyFill="1" applyBorder="1" applyAlignment="1">
      <alignment vertical="center" wrapText="1"/>
    </xf>
    <xf numFmtId="0" fontId="16" fillId="2" borderId="11" xfId="0" applyFont="1" applyFill="1" applyBorder="1" applyAlignment="1">
      <alignment horizontal="center" vertical="center" wrapText="1"/>
    </xf>
    <xf numFmtId="0" fontId="16" fillId="8" borderId="14"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8" fillId="0" borderId="11" xfId="1" applyFont="1" applyBorder="1" applyAlignment="1">
      <alignment horizontal="center" vertical="center" wrapText="1"/>
    </xf>
    <xf numFmtId="0" fontId="18" fillId="0" borderId="12" xfId="1" applyFont="1" applyBorder="1" applyAlignment="1">
      <alignment horizontal="center" vertical="center" wrapText="1"/>
    </xf>
    <xf numFmtId="0" fontId="12" fillId="0" borderId="1"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4" xfId="0" quotePrefix="1"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9" fillId="0" borderId="1" xfId="0" applyFont="1" applyBorder="1" applyAlignment="1">
      <alignment vertical="center"/>
    </xf>
    <xf numFmtId="0" fontId="19" fillId="0" borderId="1" xfId="0" applyFont="1" applyBorder="1"/>
    <xf numFmtId="0" fontId="5" fillId="0" borderId="0" xfId="0" applyFont="1" applyAlignment="1">
      <alignment horizontal="center"/>
    </xf>
    <xf numFmtId="0" fontId="5" fillId="0" borderId="0" xfId="0" applyFont="1"/>
    <xf numFmtId="0" fontId="9" fillId="0" borderId="1" xfId="0" applyFont="1" applyBorder="1" applyAlignment="1">
      <alignment vertical="center" wrapText="1"/>
    </xf>
    <xf numFmtId="0" fontId="9" fillId="0" borderId="0" xfId="0" applyFont="1" applyAlignment="1">
      <alignment vertical="center"/>
    </xf>
    <xf numFmtId="0" fontId="20" fillId="0" borderId="1" xfId="0" applyFont="1" applyBorder="1" applyAlignment="1">
      <alignment vertical="center"/>
    </xf>
    <xf numFmtId="0" fontId="13" fillId="0" borderId="0" xfId="0" applyFont="1"/>
    <xf numFmtId="0" fontId="9" fillId="0" borderId="0" xfId="0" applyFont="1"/>
    <xf numFmtId="0" fontId="16" fillId="0" borderId="0" xfId="0" applyFont="1"/>
    <xf numFmtId="0" fontId="12"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4" fillId="4" borderId="11" xfId="1" applyFont="1" applyFill="1" applyBorder="1" applyAlignment="1">
      <alignment horizontal="center" vertical="center" wrapText="1"/>
    </xf>
    <xf numFmtId="0" fontId="11" fillId="4" borderId="1" xfId="0" quotePrefix="1" applyFont="1" applyFill="1" applyBorder="1" applyAlignment="1">
      <alignment horizontal="center" vertical="center" wrapText="1"/>
    </xf>
    <xf numFmtId="0" fontId="27" fillId="0" borderId="0" xfId="0" applyFont="1"/>
    <xf numFmtId="0" fontId="16" fillId="0" borderId="16" xfId="0" applyFont="1" applyBorder="1" applyAlignment="1">
      <alignment horizontal="center" vertical="center" wrapText="1"/>
    </xf>
    <xf numFmtId="0" fontId="4" fillId="0" borderId="0" xfId="5" applyAlignment="1">
      <alignment horizontal="center" vertical="center" wrapText="1"/>
    </xf>
    <xf numFmtId="10" fontId="4" fillId="21" borderId="14" xfId="5" applyNumberFormat="1" applyFill="1" applyBorder="1" applyAlignment="1" applyProtection="1">
      <alignment vertical="center" wrapText="1"/>
      <protection locked="0"/>
    </xf>
    <xf numFmtId="4" fontId="4" fillId="21" borderId="16" xfId="5" applyNumberFormat="1" applyFill="1" applyBorder="1" applyAlignment="1" applyProtection="1">
      <alignment horizontal="right" vertical="center"/>
      <protection locked="0"/>
    </xf>
    <xf numFmtId="3" fontId="4" fillId="21" borderId="16" xfId="5" applyNumberFormat="1" applyFill="1" applyBorder="1" applyAlignment="1" applyProtection="1">
      <alignment horizontal="center" vertical="center"/>
      <protection locked="0"/>
    </xf>
    <xf numFmtId="3" fontId="4" fillId="21" borderId="16" xfId="5" applyNumberFormat="1" applyFill="1" applyBorder="1" applyAlignment="1" applyProtection="1">
      <alignment horizontal="right" vertical="center"/>
      <protection locked="0"/>
    </xf>
    <xf numFmtId="0" fontId="4" fillId="21" borderId="16" xfId="5" applyFill="1" applyBorder="1" applyAlignment="1" applyProtection="1">
      <alignment horizontal="center" vertical="center" wrapText="1"/>
      <protection locked="0"/>
    </xf>
    <xf numFmtId="10" fontId="4" fillId="21" borderId="16" xfId="5" applyNumberFormat="1" applyFill="1" applyBorder="1" applyAlignment="1" applyProtection="1">
      <alignment horizontal="center" vertical="center"/>
      <protection locked="0"/>
    </xf>
    <xf numFmtId="0" fontId="4" fillId="21" borderId="25" xfId="5" applyFill="1" applyBorder="1" applyAlignment="1" applyProtection="1">
      <alignment vertical="center" wrapText="1"/>
      <protection locked="0"/>
    </xf>
    <xf numFmtId="4" fontId="4" fillId="21" borderId="1" xfId="5" applyNumberFormat="1" applyFill="1" applyBorder="1" applyAlignment="1" applyProtection="1">
      <alignment horizontal="right" vertical="center"/>
      <protection locked="0"/>
    </xf>
    <xf numFmtId="3" fontId="4" fillId="21" borderId="1" xfId="5" applyNumberFormat="1" applyFill="1" applyBorder="1" applyAlignment="1" applyProtection="1">
      <alignment horizontal="center" vertical="center"/>
      <protection locked="0"/>
    </xf>
    <xf numFmtId="3" fontId="4" fillId="21" borderId="1" xfId="5" applyNumberFormat="1" applyFill="1" applyBorder="1" applyAlignment="1" applyProtection="1">
      <alignment horizontal="right" vertical="center"/>
      <protection locked="0"/>
    </xf>
    <xf numFmtId="0" fontId="4" fillId="21" borderId="1" xfId="5" applyFill="1" applyBorder="1" applyAlignment="1" applyProtection="1">
      <alignment horizontal="center" vertical="center" wrapText="1"/>
      <protection locked="0"/>
    </xf>
    <xf numFmtId="10" fontId="4" fillId="21" borderId="1" xfId="5" applyNumberFormat="1" applyFill="1" applyBorder="1" applyAlignment="1" applyProtection="1">
      <alignment horizontal="center" vertical="center"/>
      <protection locked="0"/>
    </xf>
    <xf numFmtId="0" fontId="4" fillId="21" borderId="45" xfId="5" applyFill="1" applyBorder="1" applyAlignment="1" applyProtection="1">
      <alignment vertical="center" wrapText="1"/>
      <protection locked="0"/>
    </xf>
    <xf numFmtId="4" fontId="4" fillId="21" borderId="7" xfId="5" applyNumberFormat="1" applyFill="1" applyBorder="1" applyAlignment="1" applyProtection="1">
      <alignment horizontal="right" vertical="center"/>
      <protection locked="0"/>
    </xf>
    <xf numFmtId="3" fontId="4" fillId="21" borderId="7" xfId="5" applyNumberFormat="1" applyFill="1" applyBorder="1" applyAlignment="1" applyProtection="1">
      <alignment horizontal="center" vertical="center"/>
      <protection locked="0"/>
    </xf>
    <xf numFmtId="3" fontId="4" fillId="21" borderId="7" xfId="5" applyNumberFormat="1" applyFill="1" applyBorder="1" applyAlignment="1" applyProtection="1">
      <alignment horizontal="right" vertical="center"/>
      <protection locked="0"/>
    </xf>
    <xf numFmtId="0" fontId="4" fillId="21" borderId="7" xfId="5" applyFill="1" applyBorder="1" applyAlignment="1" applyProtection="1">
      <alignment horizontal="center" vertical="center" wrapText="1"/>
      <protection locked="0"/>
    </xf>
    <xf numFmtId="10" fontId="4" fillId="21" borderId="7" xfId="5" applyNumberFormat="1" applyFill="1" applyBorder="1" applyAlignment="1" applyProtection="1">
      <alignment horizontal="center" vertical="center"/>
      <protection locked="0"/>
    </xf>
    <xf numFmtId="0" fontId="4" fillId="21" borderId="44" xfId="5" applyFill="1" applyBorder="1" applyAlignment="1" applyProtection="1">
      <alignment vertical="center" wrapText="1"/>
      <protection locked="0"/>
    </xf>
    <xf numFmtId="0" fontId="4" fillId="0" borderId="0" xfId="5" applyAlignment="1">
      <alignment horizontal="left" vertical="top"/>
    </xf>
    <xf numFmtId="0" fontId="4" fillId="0" borderId="0" xfId="5" applyAlignment="1">
      <alignment horizontal="left" vertical="top" wrapText="1"/>
    </xf>
    <xf numFmtId="0" fontId="4" fillId="0" borderId="0" xfId="5" applyAlignment="1">
      <alignment horizontal="center" vertical="top" wrapText="1"/>
    </xf>
    <xf numFmtId="0" fontId="31" fillId="0" borderId="0" xfId="5" applyFont="1" applyAlignment="1">
      <alignment horizontal="left" vertical="top" wrapText="1"/>
    </xf>
    <xf numFmtId="0" fontId="9" fillId="0" borderId="1" xfId="5" applyFont="1" applyBorder="1" applyAlignment="1">
      <alignment horizontal="center" vertical="top" wrapText="1"/>
    </xf>
    <xf numFmtId="0" fontId="9" fillId="0" borderId="1" xfId="5" quotePrefix="1" applyFont="1" applyBorder="1" applyAlignment="1">
      <alignment horizontal="center" vertical="top" wrapText="1"/>
    </xf>
    <xf numFmtId="0" fontId="9" fillId="0" borderId="1" xfId="5" quotePrefix="1" applyFont="1" applyBorder="1" applyAlignment="1">
      <alignment horizontal="left" vertical="top" wrapText="1"/>
    </xf>
    <xf numFmtId="0" fontId="11" fillId="0" borderId="0" xfId="5" applyFont="1" applyAlignment="1">
      <alignment horizontal="center" vertical="top"/>
    </xf>
    <xf numFmtId="0" fontId="13" fillId="0" borderId="0" xfId="5" applyFont="1" applyAlignment="1">
      <alignment horizontal="center" vertical="top" wrapText="1"/>
    </xf>
    <xf numFmtId="0" fontId="13" fillId="18" borderId="1" xfId="5" applyFont="1" applyFill="1" applyBorder="1" applyAlignment="1">
      <alignment horizontal="center" vertical="center" wrapText="1"/>
    </xf>
    <xf numFmtId="0" fontId="16" fillId="18" borderId="1" xfId="5" applyFont="1" applyFill="1" applyBorder="1" applyAlignment="1">
      <alignment horizontal="center" vertical="center" wrapText="1"/>
    </xf>
    <xf numFmtId="0" fontId="31" fillId="0" borderId="0" xfId="0" applyFont="1" applyAlignment="1">
      <alignment horizontal="center" vertical="center" wrapText="1"/>
    </xf>
    <xf numFmtId="0" fontId="7" fillId="0" borderId="0" xfId="0" applyFont="1" applyAlignment="1">
      <alignment vertical="center" wrapText="1"/>
    </xf>
    <xf numFmtId="0" fontId="0" fillId="0" borderId="0" xfId="0" applyAlignment="1">
      <alignment horizontal="center"/>
    </xf>
    <xf numFmtId="0" fontId="31" fillId="15" borderId="67" xfId="5" applyFont="1" applyFill="1" applyBorder="1" applyAlignment="1" applyProtection="1">
      <alignment horizontal="center" vertical="center"/>
      <protection locked="0"/>
    </xf>
    <xf numFmtId="0" fontId="12" fillId="15" borderId="14" xfId="0" applyFont="1" applyFill="1" applyBorder="1" applyAlignment="1" applyProtection="1">
      <alignment horizontal="center" vertical="center"/>
      <protection locked="0"/>
    </xf>
    <xf numFmtId="0" fontId="11" fillId="15" borderId="13"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center" vertical="center"/>
      <protection locked="0"/>
    </xf>
    <xf numFmtId="3" fontId="11" fillId="15" borderId="1" xfId="0" applyNumberFormat="1" applyFont="1" applyFill="1" applyBorder="1" applyAlignment="1" applyProtection="1">
      <alignment horizontal="right" vertical="center"/>
      <protection locked="0"/>
    </xf>
    <xf numFmtId="3" fontId="12" fillId="15" borderId="1" xfId="0" applyNumberFormat="1" applyFont="1" applyFill="1" applyBorder="1" applyAlignment="1" applyProtection="1">
      <alignment horizontal="right" vertical="center" wrapText="1"/>
      <protection locked="0"/>
    </xf>
    <xf numFmtId="0" fontId="11" fillId="15" borderId="1" xfId="0" applyFont="1" applyFill="1" applyBorder="1" applyAlignment="1" applyProtection="1">
      <alignment horizontal="center" vertical="center" wrapText="1"/>
      <protection locked="0"/>
    </xf>
    <xf numFmtId="3" fontId="11" fillId="15" borderId="1" xfId="0" applyNumberFormat="1" applyFont="1" applyFill="1" applyBorder="1" applyAlignment="1" applyProtection="1">
      <alignment horizontal="right" vertical="center" wrapText="1"/>
      <protection locked="0"/>
    </xf>
    <xf numFmtId="0" fontId="11" fillId="15" borderId="15" xfId="0" applyFont="1" applyFill="1" applyBorder="1" applyAlignment="1" applyProtection="1">
      <alignment horizontal="left" vertical="center" wrapText="1"/>
      <protection locked="0"/>
    </xf>
    <xf numFmtId="0" fontId="11" fillId="15" borderId="16" xfId="0" applyFont="1" applyFill="1" applyBorder="1" applyAlignment="1" applyProtection="1">
      <alignment horizontal="center" vertical="center" wrapText="1"/>
      <protection locked="0"/>
    </xf>
    <xf numFmtId="0" fontId="11" fillId="15" borderId="16" xfId="0" applyFont="1" applyFill="1" applyBorder="1" applyAlignment="1" applyProtection="1">
      <alignment horizontal="center" vertical="center"/>
      <protection locked="0"/>
    </xf>
    <xf numFmtId="3" fontId="11" fillId="15" borderId="16" xfId="0" applyNumberFormat="1" applyFont="1" applyFill="1" applyBorder="1" applyAlignment="1" applyProtection="1">
      <alignment horizontal="right" vertical="center"/>
      <protection locked="0"/>
    </xf>
    <xf numFmtId="3" fontId="11" fillId="15" borderId="16" xfId="0" applyNumberFormat="1" applyFont="1" applyFill="1" applyBorder="1" applyAlignment="1" applyProtection="1">
      <alignment horizontal="right" vertical="center" wrapText="1"/>
      <protection locked="0"/>
    </xf>
    <xf numFmtId="3" fontId="12" fillId="15" borderId="16" xfId="0" applyNumberFormat="1" applyFont="1" applyFill="1" applyBorder="1" applyAlignment="1" applyProtection="1">
      <alignment horizontal="right" vertical="center" wrapText="1"/>
      <protection locked="0"/>
    </xf>
    <xf numFmtId="3" fontId="11" fillId="15" borderId="14" xfId="0" applyNumberFormat="1" applyFont="1" applyFill="1" applyBorder="1" applyAlignment="1" applyProtection="1">
      <alignment horizontal="right" vertical="center"/>
      <protection locked="0"/>
    </xf>
    <xf numFmtId="3" fontId="12" fillId="15" borderId="1" xfId="0" applyNumberFormat="1" applyFont="1" applyFill="1" applyBorder="1" applyAlignment="1" applyProtection="1">
      <alignment horizontal="right" vertical="center"/>
      <protection locked="0"/>
    </xf>
    <xf numFmtId="3" fontId="12" fillId="15" borderId="16" xfId="0" applyNumberFormat="1" applyFont="1" applyFill="1" applyBorder="1" applyAlignment="1" applyProtection="1">
      <alignment horizontal="right" vertical="center"/>
      <protection locked="0"/>
    </xf>
    <xf numFmtId="3" fontId="11" fillId="15" borderId="17" xfId="0" applyNumberFormat="1" applyFont="1" applyFill="1" applyBorder="1" applyAlignment="1" applyProtection="1">
      <alignment horizontal="right" vertical="center"/>
      <protection locked="0"/>
    </xf>
    <xf numFmtId="0" fontId="11" fillId="15" borderId="1" xfId="0" applyFont="1" applyFill="1" applyBorder="1" applyAlignment="1" applyProtection="1">
      <alignment vertical="center" wrapText="1"/>
      <protection locked="0"/>
    </xf>
    <xf numFmtId="0" fontId="11" fillId="15" borderId="1" xfId="0" applyFont="1" applyFill="1" applyBorder="1" applyAlignment="1" applyProtection="1">
      <alignment vertical="center"/>
      <protection locked="0"/>
    </xf>
    <xf numFmtId="0" fontId="11" fillId="15" borderId="13" xfId="0" applyFont="1" applyFill="1" applyBorder="1" applyAlignment="1" applyProtection="1">
      <alignment vertical="center" wrapText="1"/>
      <protection locked="0"/>
    </xf>
    <xf numFmtId="0" fontId="11" fillId="15" borderId="15" xfId="0" applyFont="1" applyFill="1" applyBorder="1" applyAlignment="1" applyProtection="1">
      <alignment vertical="center" wrapText="1"/>
      <protection locked="0"/>
    </xf>
    <xf numFmtId="0" fontId="11" fillId="15" borderId="16" xfId="0" applyFont="1" applyFill="1" applyBorder="1" applyAlignment="1" applyProtection="1">
      <alignment vertical="center" wrapText="1"/>
      <protection locked="0"/>
    </xf>
    <xf numFmtId="0" fontId="11" fillId="15" borderId="16" xfId="0" applyFont="1" applyFill="1" applyBorder="1" applyAlignment="1" applyProtection="1">
      <alignment vertical="center"/>
      <protection locked="0"/>
    </xf>
    <xf numFmtId="0" fontId="21" fillId="15" borderId="18" xfId="0" applyFont="1" applyFill="1" applyBorder="1" applyAlignment="1" applyProtection="1">
      <alignment horizontal="left" vertical="center" wrapText="1"/>
      <protection locked="0"/>
    </xf>
    <xf numFmtId="0" fontId="21" fillId="15" borderId="44" xfId="0" applyFont="1" applyFill="1" applyBorder="1" applyAlignment="1" applyProtection="1">
      <alignment horizontal="center" vertical="center"/>
      <protection locked="0"/>
    </xf>
    <xf numFmtId="3" fontId="21" fillId="15" borderId="44" xfId="0" applyNumberFormat="1" applyFont="1" applyFill="1" applyBorder="1" applyAlignment="1" applyProtection="1">
      <alignment horizontal="right" vertical="center"/>
      <protection locked="0"/>
    </xf>
    <xf numFmtId="0" fontId="21" fillId="15" borderId="44" xfId="0" applyFont="1" applyFill="1" applyBorder="1" applyAlignment="1" applyProtection="1">
      <alignment horizontal="center" vertical="center" wrapText="1"/>
      <protection locked="0"/>
    </xf>
    <xf numFmtId="0" fontId="21" fillId="15" borderId="34" xfId="0" applyFont="1" applyFill="1" applyBorder="1" applyAlignment="1" applyProtection="1">
      <alignment horizontal="left" vertical="center" wrapText="1"/>
      <protection locked="0"/>
    </xf>
    <xf numFmtId="0" fontId="21" fillId="15" borderId="40" xfId="0" applyFont="1" applyFill="1" applyBorder="1" applyAlignment="1" applyProtection="1">
      <alignment horizontal="center" vertical="center" wrapText="1"/>
      <protection locked="0"/>
    </xf>
    <xf numFmtId="0" fontId="21" fillId="15" borderId="40" xfId="0" applyFont="1" applyFill="1" applyBorder="1" applyAlignment="1" applyProtection="1">
      <alignment horizontal="center" vertical="center"/>
      <protection locked="0"/>
    </xf>
    <xf numFmtId="3" fontId="21" fillId="15" borderId="40" xfId="0" applyNumberFormat="1" applyFont="1" applyFill="1" applyBorder="1" applyAlignment="1" applyProtection="1">
      <alignment horizontal="right" vertical="center"/>
      <protection locked="0"/>
    </xf>
    <xf numFmtId="3" fontId="21" fillId="15" borderId="51" xfId="0" applyNumberFormat="1" applyFont="1" applyFill="1" applyBorder="1" applyAlignment="1" applyProtection="1">
      <alignment horizontal="right" vertical="center"/>
      <protection locked="0"/>
    </xf>
    <xf numFmtId="3" fontId="12" fillId="15" borderId="44" xfId="0" applyNumberFormat="1" applyFont="1" applyFill="1" applyBorder="1" applyAlignment="1" applyProtection="1">
      <alignment horizontal="right" vertical="center"/>
      <protection locked="0"/>
    </xf>
    <xf numFmtId="3" fontId="12" fillId="15" borderId="40" xfId="0" applyNumberFormat="1" applyFont="1" applyFill="1" applyBorder="1" applyAlignment="1" applyProtection="1">
      <alignment horizontal="right" vertical="center"/>
      <protection locked="0"/>
    </xf>
    <xf numFmtId="3" fontId="21" fillId="15" borderId="53" xfId="0" applyNumberFormat="1" applyFont="1" applyFill="1" applyBorder="1" applyAlignment="1" applyProtection="1">
      <alignment horizontal="right" vertical="center"/>
      <protection locked="0"/>
    </xf>
    <xf numFmtId="0" fontId="21" fillId="15" borderId="44" xfId="0" applyFont="1" applyFill="1" applyBorder="1" applyAlignment="1" applyProtection="1">
      <alignment vertical="center" wrapText="1"/>
      <protection locked="0"/>
    </xf>
    <xf numFmtId="0" fontId="21" fillId="15" borderId="44" xfId="0" applyFont="1" applyFill="1" applyBorder="1" applyAlignment="1" applyProtection="1">
      <alignment vertical="center"/>
      <protection locked="0"/>
    </xf>
    <xf numFmtId="0" fontId="21" fillId="15" borderId="18" xfId="0" applyFont="1" applyFill="1" applyBorder="1" applyAlignment="1" applyProtection="1">
      <alignment vertical="center" wrapText="1"/>
      <protection locked="0"/>
    </xf>
    <xf numFmtId="0" fontId="21" fillId="15" borderId="34" xfId="0" applyFont="1" applyFill="1" applyBorder="1" applyAlignment="1" applyProtection="1">
      <alignment vertical="center" wrapText="1"/>
      <protection locked="0"/>
    </xf>
    <xf numFmtId="0" fontId="21" fillId="15" borderId="40" xfId="0" applyFont="1" applyFill="1" applyBorder="1" applyAlignment="1" applyProtection="1">
      <alignment vertical="center" wrapText="1"/>
      <protection locked="0"/>
    </xf>
    <xf numFmtId="0" fontId="21" fillId="15" borderId="40" xfId="0" applyFont="1" applyFill="1" applyBorder="1" applyAlignment="1" applyProtection="1">
      <alignment vertical="center"/>
      <protection locked="0"/>
    </xf>
    <xf numFmtId="0" fontId="4" fillId="0" borderId="0" xfId="5" applyAlignment="1" applyProtection="1">
      <alignment vertical="center"/>
      <protection hidden="1"/>
    </xf>
    <xf numFmtId="0" fontId="38" fillId="4" borderId="1" xfId="0" applyFont="1" applyFill="1" applyBorder="1" applyAlignment="1">
      <alignment horizontal="center" vertical="center" wrapText="1"/>
    </xf>
    <xf numFmtId="2" fontId="9" fillId="21" borderId="17" xfId="5" applyNumberFormat="1" applyFont="1" applyFill="1" applyBorder="1" applyAlignment="1" applyProtection="1">
      <alignment horizontal="right" vertical="center" wrapText="1"/>
      <protection locked="0"/>
    </xf>
    <xf numFmtId="0" fontId="3" fillId="0" borderId="0" xfId="7"/>
    <xf numFmtId="0" fontId="3" fillId="0" borderId="8" xfId="7" applyBorder="1"/>
    <xf numFmtId="0" fontId="40" fillId="15" borderId="8" xfId="8" applyFont="1" applyFill="1" applyBorder="1" applyAlignment="1">
      <alignment vertical="center"/>
    </xf>
    <xf numFmtId="3" fontId="3" fillId="14" borderId="8" xfId="8" applyNumberFormat="1" applyFill="1" applyBorder="1" applyAlignment="1" applyProtection="1">
      <alignment vertical="center"/>
      <protection locked="0"/>
    </xf>
    <xf numFmtId="0" fontId="3" fillId="2" borderId="43" xfId="7" applyFill="1" applyBorder="1"/>
    <xf numFmtId="4" fontId="9" fillId="15" borderId="17" xfId="5" applyNumberFormat="1" applyFont="1" applyFill="1" applyBorder="1" applyAlignment="1" applyProtection="1">
      <alignment horizontal="right" vertical="center" wrapText="1"/>
      <protection locked="0"/>
    </xf>
    <xf numFmtId="0" fontId="16" fillId="22" borderId="18" xfId="0" applyFont="1" applyFill="1" applyBorder="1" applyAlignment="1">
      <alignment horizontal="left" vertical="center" wrapText="1"/>
    </xf>
    <xf numFmtId="0" fontId="16" fillId="22" borderId="7" xfId="0" applyFont="1" applyFill="1" applyBorder="1" applyAlignment="1">
      <alignment horizontal="center" vertical="center" wrapText="1"/>
    </xf>
    <xf numFmtId="0" fontId="13" fillId="22" borderId="14" xfId="0" applyFont="1" applyFill="1" applyBorder="1" applyAlignment="1">
      <alignment horizontal="center" vertical="center"/>
    </xf>
    <xf numFmtId="0" fontId="16" fillId="22" borderId="18" xfId="0" applyFont="1" applyFill="1" applyBorder="1" applyAlignment="1">
      <alignment vertical="center" wrapText="1"/>
    </xf>
    <xf numFmtId="0" fontId="13" fillId="22" borderId="7" xfId="0" applyFont="1" applyFill="1" applyBorder="1" applyAlignment="1">
      <alignment horizontal="center" vertical="center"/>
    </xf>
    <xf numFmtId="0" fontId="13" fillId="22" borderId="61" xfId="0" applyFont="1" applyFill="1" applyBorder="1" applyAlignment="1">
      <alignment horizontal="center" vertical="center"/>
    </xf>
    <xf numFmtId="0" fontId="0" fillId="22" borderId="0" xfId="0" applyFill="1"/>
    <xf numFmtId="0" fontId="12" fillId="22" borderId="0" xfId="0" applyFont="1" applyFill="1" applyAlignment="1">
      <alignment vertical="center" wrapText="1"/>
    </xf>
    <xf numFmtId="0" fontId="12" fillId="22" borderId="0" xfId="0" applyFont="1" applyFill="1" applyAlignment="1">
      <alignment vertical="center"/>
    </xf>
    <xf numFmtId="0" fontId="59" fillId="22" borderId="0" xfId="0" applyFont="1" applyFill="1" applyAlignment="1">
      <alignment horizontal="center"/>
    </xf>
    <xf numFmtId="0" fontId="16" fillId="22" borderId="0" xfId="0" applyFont="1" applyFill="1" applyAlignment="1">
      <alignment horizontal="center" vertical="center" wrapText="1"/>
    </xf>
    <xf numFmtId="0" fontId="16" fillId="22" borderId="0" xfId="0" applyFont="1" applyFill="1" applyAlignment="1">
      <alignment horizontal="center" vertical="center"/>
    </xf>
    <xf numFmtId="14" fontId="13" fillId="2" borderId="14"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xf>
    <xf numFmtId="14" fontId="13" fillId="2" borderId="12" xfId="0" applyNumberFormat="1" applyFont="1" applyFill="1" applyBorder="1" applyAlignment="1">
      <alignment horizontal="center" vertical="center"/>
    </xf>
    <xf numFmtId="0" fontId="9" fillId="0" borderId="1" xfId="5" applyFont="1" applyBorder="1" applyAlignment="1">
      <alignment horizontal="left" vertical="top" wrapText="1"/>
    </xf>
    <xf numFmtId="0" fontId="19" fillId="0" borderId="1" xfId="5" applyFont="1" applyBorder="1" applyAlignment="1">
      <alignment horizontal="center" vertical="top" wrapText="1"/>
    </xf>
    <xf numFmtId="0" fontId="19" fillId="0" borderId="1" xfId="5" applyFont="1" applyBorder="1" applyAlignment="1">
      <alignment horizontal="left" vertical="top" wrapText="1"/>
    </xf>
    <xf numFmtId="9" fontId="9" fillId="0" borderId="1" xfId="5" applyNumberFormat="1" applyFont="1" applyBorder="1" applyAlignment="1">
      <alignment horizontal="center" vertical="top" wrapText="1"/>
    </xf>
    <xf numFmtId="0" fontId="2" fillId="0" borderId="0" xfId="10" applyAlignment="1">
      <alignment vertical="center" wrapText="1"/>
    </xf>
    <xf numFmtId="0" fontId="31" fillId="0" borderId="17" xfId="10" applyFont="1" applyBorder="1" applyAlignment="1">
      <alignment horizontal="center" vertical="center" wrapText="1"/>
    </xf>
    <xf numFmtId="0" fontId="2" fillId="0" borderId="16" xfId="10" applyBorder="1" applyAlignment="1">
      <alignment horizontal="center" vertical="center" wrapText="1"/>
    </xf>
    <xf numFmtId="0" fontId="2" fillId="0" borderId="15" xfId="10" applyBorder="1" applyAlignment="1">
      <alignment horizontal="center" vertical="center" wrapText="1"/>
    </xf>
    <xf numFmtId="0" fontId="31" fillId="0" borderId="14" xfId="10" applyFont="1" applyBorder="1" applyAlignment="1">
      <alignment horizontal="center" vertical="center" wrapText="1"/>
    </xf>
    <xf numFmtId="0" fontId="2" fillId="0" borderId="1" xfId="10" applyBorder="1" applyAlignment="1">
      <alignment horizontal="center" vertical="center" wrapText="1"/>
    </xf>
    <xf numFmtId="0" fontId="2" fillId="0" borderId="13" xfId="10" applyBorder="1" applyAlignment="1">
      <alignment horizontal="center" vertical="center" wrapText="1"/>
    </xf>
    <xf numFmtId="0" fontId="31" fillId="0" borderId="61" xfId="10" applyFont="1" applyBorder="1" applyAlignment="1">
      <alignment horizontal="center" vertical="center" wrapText="1"/>
    </xf>
    <xf numFmtId="0" fontId="2" fillId="0" borderId="7" xfId="10" applyBorder="1" applyAlignment="1">
      <alignment horizontal="center" vertical="center" wrapText="1"/>
    </xf>
    <xf numFmtId="0" fontId="2" fillId="0" borderId="18" xfId="10" applyBorder="1" applyAlignment="1">
      <alignment horizontal="center" vertical="center" wrapText="1"/>
    </xf>
    <xf numFmtId="0" fontId="33" fillId="19" borderId="53" xfId="10" applyFont="1" applyFill="1" applyBorder="1" applyAlignment="1">
      <alignment horizontal="center" vertical="center" wrapText="1"/>
    </xf>
    <xf numFmtId="0" fontId="33" fillId="19" borderId="64" xfId="10" applyFont="1" applyFill="1" applyBorder="1" applyAlignment="1">
      <alignment horizontal="center" vertical="center" wrapText="1"/>
    </xf>
    <xf numFmtId="0" fontId="2" fillId="0" borderId="17" xfId="10" applyBorder="1" applyAlignment="1">
      <alignment horizontal="center" vertical="center" wrapText="1"/>
    </xf>
    <xf numFmtId="0" fontId="2" fillId="0" borderId="14" xfId="10" applyBorder="1" applyAlignment="1">
      <alignment horizontal="center" vertical="center" wrapText="1"/>
    </xf>
    <xf numFmtId="0" fontId="31" fillId="0" borderId="0" xfId="10" applyFont="1" applyAlignment="1">
      <alignment horizontal="center" vertical="center" wrapText="1"/>
    </xf>
    <xf numFmtId="0" fontId="31" fillId="18" borderId="12" xfId="10" applyFont="1" applyFill="1" applyBorder="1" applyAlignment="1">
      <alignment horizontal="center" vertical="center" wrapText="1"/>
    </xf>
    <xf numFmtId="0" fontId="31" fillId="18" borderId="11" xfId="10" applyFont="1" applyFill="1" applyBorder="1" applyAlignment="1">
      <alignment horizontal="center" vertical="center" wrapText="1"/>
    </xf>
    <xf numFmtId="0" fontId="2" fillId="0" borderId="0" xfId="10" applyAlignment="1">
      <alignment horizontal="left" vertical="top" wrapText="1"/>
    </xf>
    <xf numFmtId="0" fontId="62" fillId="0" borderId="0" xfId="10" applyFont="1" applyAlignment="1">
      <alignment horizontal="center" wrapText="1"/>
    </xf>
    <xf numFmtId="0" fontId="63" fillId="0" borderId="0" xfId="10" applyFont="1" applyAlignment="1">
      <alignment horizontal="right" wrapText="1"/>
    </xf>
    <xf numFmtId="0" fontId="64" fillId="0" borderId="0" xfId="10" applyFont="1" applyAlignment="1">
      <alignment horizontal="right" vertical="center" wrapText="1"/>
    </xf>
    <xf numFmtId="0" fontId="31" fillId="0" borderId="0" xfId="5" applyFont="1" applyAlignment="1">
      <alignment vertical="center"/>
    </xf>
    <xf numFmtId="0" fontId="4" fillId="22" borderId="0" xfId="5" applyFill="1" applyAlignment="1">
      <alignment vertical="center"/>
    </xf>
    <xf numFmtId="0" fontId="4" fillId="0" borderId="0" xfId="5" applyAlignment="1">
      <alignment vertical="center"/>
    </xf>
    <xf numFmtId="14" fontId="4" fillId="0" borderId="0" xfId="5" applyNumberFormat="1" applyAlignment="1">
      <alignment vertical="center"/>
    </xf>
    <xf numFmtId="2" fontId="4" fillId="0" borderId="0" xfId="5" applyNumberFormat="1" applyAlignment="1">
      <alignment vertical="center"/>
    </xf>
    <xf numFmtId="0" fontId="47" fillId="22" borderId="0" xfId="1" applyFont="1" applyFill="1" applyBorder="1" applyAlignment="1" applyProtection="1">
      <alignment horizontal="left" vertical="center" wrapText="1"/>
    </xf>
    <xf numFmtId="0" fontId="34" fillId="22" borderId="0" xfId="5" applyFont="1" applyFill="1" applyAlignment="1">
      <alignment horizontal="left" vertical="center"/>
    </xf>
    <xf numFmtId="0" fontId="31" fillId="22" borderId="0" xfId="5" applyFont="1" applyFill="1" applyAlignment="1">
      <alignment vertical="center"/>
    </xf>
    <xf numFmtId="0" fontId="31" fillId="22" borderId="0" xfId="5" applyFont="1" applyFill="1" applyAlignment="1">
      <alignment horizontal="center" vertical="center"/>
    </xf>
    <xf numFmtId="0" fontId="38" fillId="0" borderId="0" xfId="5" applyFont="1" applyAlignment="1">
      <alignment horizontal="justify" vertical="center" wrapText="1"/>
    </xf>
    <xf numFmtId="0" fontId="38" fillId="0" borderId="0" xfId="5" applyFont="1" applyAlignment="1">
      <alignment vertical="center" wrapText="1"/>
    </xf>
    <xf numFmtId="0" fontId="32" fillId="0" borderId="0" xfId="5" applyFont="1" applyAlignment="1">
      <alignment vertical="center" wrapText="1"/>
    </xf>
    <xf numFmtId="0" fontId="4" fillId="0" borderId="0" xfId="5" applyAlignment="1">
      <alignment vertical="center" wrapText="1"/>
    </xf>
    <xf numFmtId="0" fontId="53" fillId="22" borderId="39" xfId="5" applyFont="1" applyFill="1" applyBorder="1" applyAlignment="1">
      <alignment horizontal="center" vertical="center"/>
    </xf>
    <xf numFmtId="0" fontId="9" fillId="22" borderId="0" xfId="5" applyFont="1" applyFill="1" applyAlignment="1">
      <alignment vertical="center"/>
    </xf>
    <xf numFmtId="0" fontId="13" fillId="0" borderId="0" xfId="5" applyFont="1" applyAlignment="1">
      <alignment vertical="center"/>
    </xf>
    <xf numFmtId="3" fontId="4" fillId="14" borderId="14" xfId="5" applyNumberFormat="1" applyFill="1" applyBorder="1" applyAlignment="1">
      <alignment vertical="center"/>
    </xf>
    <xf numFmtId="164" fontId="4" fillId="14" borderId="14" xfId="5" applyNumberFormat="1" applyFill="1" applyBorder="1" applyAlignment="1">
      <alignment vertical="center" wrapText="1"/>
    </xf>
    <xf numFmtId="0" fontId="4" fillId="0" borderId="0" xfId="5" applyAlignment="1">
      <alignment horizontal="center" vertical="center"/>
    </xf>
    <xf numFmtId="1" fontId="4" fillId="14" borderId="12" xfId="5" applyNumberFormat="1" applyFill="1" applyBorder="1" applyAlignment="1">
      <alignment vertical="center"/>
    </xf>
    <xf numFmtId="10" fontId="4" fillId="0" borderId="0" xfId="5" applyNumberFormat="1" applyAlignment="1">
      <alignment horizontal="center" vertical="center"/>
    </xf>
    <xf numFmtId="4" fontId="4" fillId="0" borderId="0" xfId="5" applyNumberFormat="1" applyAlignment="1">
      <alignment horizontal="right" vertical="center"/>
    </xf>
    <xf numFmtId="0" fontId="34" fillId="0" borderId="0" xfId="5" applyFont="1" applyAlignment="1">
      <alignment vertical="center"/>
    </xf>
    <xf numFmtId="0" fontId="40" fillId="0" borderId="0" xfId="5" applyFont="1" applyAlignment="1">
      <alignment vertical="center"/>
    </xf>
    <xf numFmtId="0" fontId="9" fillId="0" borderId="0" xfId="5" applyFont="1" applyAlignment="1">
      <alignment horizontal="left" vertical="center" wrapText="1"/>
    </xf>
    <xf numFmtId="0" fontId="9" fillId="0" borderId="0" xfId="5" applyFont="1" applyAlignment="1">
      <alignment horizontal="center" vertical="center" wrapText="1"/>
    </xf>
    <xf numFmtId="0" fontId="31" fillId="20" borderId="31" xfId="5" applyFont="1" applyFill="1" applyBorder="1" applyAlignment="1">
      <alignment horizontal="center" vertical="center" wrapText="1"/>
    </xf>
    <xf numFmtId="0" fontId="31" fillId="20" borderId="32" xfId="5" applyFont="1" applyFill="1" applyBorder="1" applyAlignment="1">
      <alignment horizontal="center" vertical="center" wrapText="1"/>
    </xf>
    <xf numFmtId="10" fontId="31" fillId="20" borderId="32" xfId="5" applyNumberFormat="1" applyFont="1" applyFill="1" applyBorder="1" applyAlignment="1">
      <alignment horizontal="center" vertical="center" wrapText="1"/>
    </xf>
    <xf numFmtId="4" fontId="31" fillId="20" borderId="32" xfId="5" applyNumberFormat="1" applyFont="1" applyFill="1" applyBorder="1" applyAlignment="1">
      <alignment horizontal="center" vertical="center" wrapText="1"/>
    </xf>
    <xf numFmtId="4" fontId="31" fillId="20" borderId="4" xfId="5" applyNumberFormat="1" applyFont="1" applyFill="1" applyBorder="1" applyAlignment="1">
      <alignment horizontal="center" vertical="center" wrapText="1"/>
    </xf>
    <xf numFmtId="0" fontId="31" fillId="0" borderId="0" xfId="5" applyFont="1" applyAlignment="1">
      <alignment horizontal="center" vertical="center" wrapText="1"/>
    </xf>
    <xf numFmtId="0" fontId="31" fillId="14" borderId="31" xfId="5" applyFont="1" applyFill="1" applyBorder="1" applyAlignment="1">
      <alignment horizontal="center" vertical="center" wrapText="1"/>
    </xf>
    <xf numFmtId="0" fontId="31" fillId="14" borderId="3" xfId="5" applyFont="1" applyFill="1" applyBorder="1" applyAlignment="1">
      <alignment vertical="center" wrapText="1"/>
    </xf>
    <xf numFmtId="10" fontId="31" fillId="14" borderId="32" xfId="5" applyNumberFormat="1" applyFont="1" applyFill="1" applyBorder="1" applyAlignment="1">
      <alignment horizontal="center" vertical="center"/>
    </xf>
    <xf numFmtId="0" fontId="31" fillId="14" borderId="32" xfId="5" applyFont="1" applyFill="1" applyBorder="1" applyAlignment="1">
      <alignment horizontal="center" vertical="center" wrapText="1"/>
    </xf>
    <xf numFmtId="3" fontId="31" fillId="14" borderId="32" xfId="5" applyNumberFormat="1" applyFont="1" applyFill="1" applyBorder="1" applyAlignment="1">
      <alignment horizontal="right" vertical="center"/>
    </xf>
    <xf numFmtId="3" fontId="31" fillId="14" borderId="32" xfId="5" applyNumberFormat="1" applyFont="1" applyFill="1" applyBorder="1" applyAlignment="1">
      <alignment horizontal="center" vertical="center"/>
    </xf>
    <xf numFmtId="4" fontId="31" fillId="14" borderId="32" xfId="5" applyNumberFormat="1" applyFont="1" applyFill="1" applyBorder="1" applyAlignment="1">
      <alignment horizontal="right" vertical="center"/>
    </xf>
    <xf numFmtId="4" fontId="31" fillId="14" borderId="32" xfId="9" applyNumberFormat="1" applyFont="1" applyFill="1" applyBorder="1" applyAlignment="1" applyProtection="1">
      <alignment horizontal="center" vertical="center"/>
    </xf>
    <xf numFmtId="0" fontId="4" fillId="14" borderId="18" xfId="5" applyFill="1" applyBorder="1" applyAlignment="1">
      <alignment horizontal="center" vertical="center" wrapText="1"/>
    </xf>
    <xf numFmtId="10" fontId="4" fillId="14" borderId="1" xfId="5" applyNumberFormat="1" applyFill="1" applyBorder="1" applyAlignment="1">
      <alignment horizontal="center" vertical="center"/>
    </xf>
    <xf numFmtId="3" fontId="4" fillId="14" borderId="1" xfId="5" applyNumberFormat="1" applyFill="1" applyBorder="1" applyAlignment="1">
      <alignment horizontal="right" vertical="center"/>
    </xf>
    <xf numFmtId="4" fontId="4" fillId="14" borderId="1" xfId="5" applyNumberFormat="1" applyFill="1" applyBorder="1" applyAlignment="1">
      <alignment horizontal="right" vertical="center"/>
    </xf>
    <xf numFmtId="4" fontId="4" fillId="14" borderId="14" xfId="5" applyNumberFormat="1" applyFill="1" applyBorder="1" applyAlignment="1">
      <alignment horizontal="right" vertical="center"/>
    </xf>
    <xf numFmtId="0" fontId="4" fillId="14" borderId="13" xfId="5" applyFill="1" applyBorder="1" applyAlignment="1">
      <alignment horizontal="center" vertical="center" wrapText="1"/>
    </xf>
    <xf numFmtId="0" fontId="4" fillId="14" borderId="15" xfId="5" applyFill="1" applyBorder="1" applyAlignment="1">
      <alignment horizontal="center" vertical="center" wrapText="1"/>
    </xf>
    <xf numFmtId="10" fontId="4" fillId="14" borderId="16" xfId="5" applyNumberFormat="1" applyFill="1" applyBorder="1" applyAlignment="1">
      <alignment horizontal="center" vertical="center"/>
    </xf>
    <xf numFmtId="3" fontId="4" fillId="14" borderId="16" xfId="5" applyNumberFormat="1" applyFill="1" applyBorder="1" applyAlignment="1">
      <alignment horizontal="right" vertical="center"/>
    </xf>
    <xf numFmtId="4" fontId="4" fillId="14" borderId="16" xfId="5" applyNumberFormat="1" applyFill="1" applyBorder="1" applyAlignment="1">
      <alignment horizontal="right" vertical="center"/>
    </xf>
    <xf numFmtId="4" fontId="4" fillId="14" borderId="17" xfId="5" applyNumberFormat="1" applyFill="1" applyBorder="1" applyAlignment="1">
      <alignment horizontal="right" vertical="center"/>
    </xf>
    <xf numFmtId="10" fontId="4" fillId="14" borderId="0" xfId="5" applyNumberFormat="1" applyFill="1" applyAlignment="1">
      <alignment horizontal="center" vertical="center"/>
    </xf>
    <xf numFmtId="1" fontId="9" fillId="14" borderId="12" xfId="5" applyNumberFormat="1" applyFont="1" applyFill="1" applyBorder="1" applyAlignment="1">
      <alignment horizontal="center" vertical="center" wrapText="1"/>
    </xf>
    <xf numFmtId="2" fontId="9" fillId="22" borderId="0" xfId="5" applyNumberFormat="1" applyFont="1" applyFill="1" applyAlignment="1">
      <alignment horizontal="right" vertical="center" wrapText="1"/>
    </xf>
    <xf numFmtId="10" fontId="4" fillId="14" borderId="7" xfId="5" applyNumberFormat="1" applyFill="1" applyBorder="1" applyAlignment="1">
      <alignment horizontal="center" vertical="center"/>
    </xf>
    <xf numFmtId="3" fontId="4" fillId="14" borderId="7" xfId="5" applyNumberFormat="1" applyFill="1" applyBorder="1" applyAlignment="1">
      <alignment horizontal="right" vertical="center"/>
    </xf>
    <xf numFmtId="4" fontId="4" fillId="14" borderId="7" xfId="5" quotePrefix="1" applyNumberFormat="1" applyFill="1" applyBorder="1" applyAlignment="1">
      <alignment horizontal="right" vertical="center"/>
    </xf>
    <xf numFmtId="4" fontId="4" fillId="14" borderId="61" xfId="5" applyNumberFormat="1" applyFill="1" applyBorder="1" applyAlignment="1">
      <alignment horizontal="right" vertical="center"/>
    </xf>
    <xf numFmtId="0" fontId="39" fillId="4" borderId="1" xfId="0" applyFont="1" applyFill="1" applyBorder="1" applyAlignment="1">
      <alignment horizontal="center" vertical="center" wrapText="1"/>
    </xf>
    <xf numFmtId="2" fontId="11" fillId="0" borderId="0" xfId="0" applyNumberFormat="1" applyFont="1" applyAlignment="1">
      <alignment horizontal="center" vertical="center"/>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14" fontId="12" fillId="0" borderId="0" xfId="0" applyNumberFormat="1" applyFont="1" applyAlignment="1">
      <alignment vertical="center" wrapText="1"/>
    </xf>
    <xf numFmtId="2" fontId="11" fillId="4" borderId="16" xfId="0" applyNumberFormat="1" applyFont="1" applyFill="1" applyBorder="1" applyAlignment="1">
      <alignment horizontal="center" vertical="center"/>
    </xf>
    <xf numFmtId="2" fontId="11" fillId="4" borderId="17" xfId="0" applyNumberFormat="1" applyFont="1" applyFill="1" applyBorder="1" applyAlignment="1">
      <alignment horizontal="center" vertical="center"/>
    </xf>
    <xf numFmtId="0" fontId="11" fillId="4" borderId="23" xfId="0" applyFont="1" applyFill="1" applyBorder="1" applyAlignment="1">
      <alignment horizontal="center" vertical="center"/>
    </xf>
    <xf numFmtId="0" fontId="11" fillId="4" borderId="74" xfId="0" applyFont="1" applyFill="1" applyBorder="1" applyAlignment="1">
      <alignment horizontal="center" vertical="center"/>
    </xf>
    <xf numFmtId="0" fontId="11" fillId="14" borderId="0" xfId="0" applyFont="1" applyFill="1" applyAlignment="1">
      <alignment horizontal="center" vertical="center"/>
    </xf>
    <xf numFmtId="0" fontId="11" fillId="14" borderId="0" xfId="0" applyFont="1" applyFill="1" applyAlignment="1">
      <alignment vertical="center" wrapText="1"/>
    </xf>
    <xf numFmtId="0" fontId="11" fillId="14" borderId="0" xfId="0" applyFont="1" applyFill="1" applyAlignment="1">
      <alignment vertical="center"/>
    </xf>
    <xf numFmtId="0" fontId="12" fillId="14" borderId="0" xfId="0" applyFont="1" applyFill="1" applyAlignment="1">
      <alignment vertical="center" wrapText="1"/>
    </xf>
    <xf numFmtId="0" fontId="12" fillId="14" borderId="0" xfId="0" applyFont="1" applyFill="1" applyAlignment="1">
      <alignment vertical="center"/>
    </xf>
    <xf numFmtId="0" fontId="13" fillId="2" borderId="10"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3" fillId="6" borderId="10" xfId="0" applyFont="1" applyFill="1" applyBorder="1" applyAlignment="1">
      <alignment vertical="center" wrapText="1"/>
    </xf>
    <xf numFmtId="0" fontId="13" fillId="6" borderId="11" xfId="0" applyFont="1" applyFill="1" applyBorder="1" applyAlignment="1">
      <alignment vertical="center" wrapText="1"/>
    </xf>
    <xf numFmtId="0" fontId="13" fillId="6" borderId="11" xfId="0" applyFont="1" applyFill="1" applyBorder="1" applyAlignment="1">
      <alignment vertical="center"/>
    </xf>
    <xf numFmtId="3" fontId="13" fillId="6" borderId="11" xfId="0" applyNumberFormat="1" applyFont="1" applyFill="1" applyBorder="1" applyAlignment="1">
      <alignment horizontal="right" vertical="center"/>
    </xf>
    <xf numFmtId="3" fontId="13" fillId="6" borderId="12" xfId="0" applyNumberFormat="1" applyFont="1" applyFill="1" applyBorder="1" applyAlignment="1">
      <alignment horizontal="right" vertical="center"/>
    </xf>
    <xf numFmtId="0" fontId="13" fillId="14" borderId="0" xfId="0" applyFont="1" applyFill="1" applyAlignment="1">
      <alignment vertical="center"/>
    </xf>
    <xf numFmtId="0" fontId="13" fillId="0" borderId="0" xfId="0" applyFont="1" applyAlignment="1">
      <alignment vertical="center"/>
    </xf>
    <xf numFmtId="0" fontId="11" fillId="15" borderId="0" xfId="0" applyFont="1" applyFill="1" applyAlignment="1">
      <alignment horizontal="center" vertical="center"/>
    </xf>
    <xf numFmtId="0" fontId="11" fillId="15" borderId="0" xfId="0" applyFont="1" applyFill="1" applyAlignment="1">
      <alignment vertical="center" wrapText="1"/>
    </xf>
    <xf numFmtId="0" fontId="11" fillId="15" borderId="0" xfId="0" applyFont="1" applyFill="1" applyAlignment="1">
      <alignment vertical="center"/>
    </xf>
    <xf numFmtId="0" fontId="12" fillId="15" borderId="0" xfId="0" applyFont="1" applyFill="1" applyAlignment="1">
      <alignment vertical="center" wrapText="1"/>
    </xf>
    <xf numFmtId="0" fontId="12" fillId="15" borderId="0" xfId="0" applyFont="1" applyFill="1" applyAlignment="1">
      <alignment vertical="center"/>
    </xf>
    <xf numFmtId="0" fontId="11" fillId="16" borderId="0" xfId="0" applyFont="1" applyFill="1" applyAlignment="1">
      <alignment horizontal="center" vertical="center"/>
    </xf>
    <xf numFmtId="0" fontId="11" fillId="16" borderId="0" xfId="0" applyFont="1" applyFill="1" applyAlignment="1">
      <alignment vertical="center" wrapText="1"/>
    </xf>
    <xf numFmtId="0" fontId="11" fillId="16" borderId="0" xfId="0" applyFont="1" applyFill="1" applyAlignment="1">
      <alignment vertical="center"/>
    </xf>
    <xf numFmtId="0" fontId="12" fillId="16" borderId="0" xfId="0" applyFont="1" applyFill="1" applyAlignment="1">
      <alignment vertical="center" wrapText="1"/>
    </xf>
    <xf numFmtId="0" fontId="12" fillId="16" borderId="0" xfId="0" applyFont="1" applyFill="1" applyAlignment="1">
      <alignment vertical="center"/>
    </xf>
    <xf numFmtId="0" fontId="15" fillId="10" borderId="18" xfId="0" applyFont="1" applyFill="1" applyBorder="1" applyAlignment="1">
      <alignment horizontal="center" vertical="center" wrapText="1"/>
    </xf>
    <xf numFmtId="0" fontId="16" fillId="12" borderId="44" xfId="0" applyFont="1" applyFill="1" applyBorder="1" applyAlignment="1">
      <alignment horizontal="center" vertical="center" wrapText="1"/>
    </xf>
    <xf numFmtId="0" fontId="16" fillId="9" borderId="44" xfId="0" applyFont="1" applyFill="1" applyBorder="1" applyAlignment="1">
      <alignment horizontal="center" vertical="center" wrapText="1"/>
    </xf>
    <xf numFmtId="0" fontId="16" fillId="9" borderId="51" xfId="0" applyFont="1" applyFill="1" applyBorder="1" applyAlignment="1">
      <alignment horizontal="center" vertical="center" wrapText="1"/>
    </xf>
    <xf numFmtId="0" fontId="15" fillId="13" borderId="18" xfId="0" applyFont="1" applyFill="1" applyBorder="1" applyAlignment="1">
      <alignment vertical="center" wrapText="1"/>
    </xf>
    <xf numFmtId="0" fontId="15" fillId="13" borderId="44" xfId="0" applyFont="1" applyFill="1" applyBorder="1" applyAlignment="1">
      <alignment vertical="center" wrapText="1"/>
    </xf>
    <xf numFmtId="0" fontId="15" fillId="13" borderId="44" xfId="0" applyFont="1" applyFill="1" applyBorder="1" applyAlignment="1">
      <alignment vertical="center"/>
    </xf>
    <xf numFmtId="0" fontId="21" fillId="0" borderId="0" xfId="0" applyFont="1" applyAlignment="1">
      <alignment vertical="center" wrapText="1"/>
    </xf>
    <xf numFmtId="0" fontId="21" fillId="0" borderId="0" xfId="0" applyFont="1" applyAlignment="1">
      <alignment vertical="center"/>
    </xf>
    <xf numFmtId="0" fontId="15" fillId="10" borderId="10" xfId="0" applyFont="1" applyFill="1" applyBorder="1" applyAlignment="1">
      <alignment horizontal="center" vertical="center" wrapText="1"/>
    </xf>
    <xf numFmtId="3" fontId="11" fillId="14" borderId="14" xfId="0" applyNumberFormat="1" applyFont="1" applyFill="1" applyBorder="1" applyAlignment="1" applyProtection="1">
      <alignment horizontal="right" vertical="center"/>
      <protection locked="0"/>
    </xf>
    <xf numFmtId="3" fontId="11" fillId="14" borderId="1" xfId="0" applyNumberFormat="1" applyFont="1" applyFill="1" applyBorder="1" applyAlignment="1" applyProtection="1">
      <alignment horizontal="right" vertical="center"/>
      <protection locked="0"/>
    </xf>
    <xf numFmtId="14" fontId="16" fillId="2" borderId="11" xfId="0" applyNumberFormat="1" applyFont="1" applyFill="1" applyBorder="1" applyAlignment="1">
      <alignment horizontal="center" vertical="center"/>
    </xf>
    <xf numFmtId="0" fontId="52" fillId="0" borderId="0" xfId="5" applyFont="1" applyAlignment="1">
      <alignment vertical="center" wrapText="1"/>
    </xf>
    <xf numFmtId="0" fontId="42" fillId="0" borderId="1" xfId="5" applyFont="1" applyBorder="1" applyAlignment="1">
      <alignment vertical="top" wrapText="1"/>
    </xf>
    <xf numFmtId="0" fontId="4" fillId="0" borderId="1" xfId="5" applyBorder="1" applyAlignment="1">
      <alignment vertical="top" wrapText="1"/>
    </xf>
    <xf numFmtId="0" fontId="42" fillId="0" borderId="1" xfId="5" applyFont="1" applyBorder="1" applyAlignment="1">
      <alignment vertical="center" wrapText="1"/>
    </xf>
    <xf numFmtId="0" fontId="9" fillId="0" borderId="0" xfId="5" applyFont="1" applyAlignment="1">
      <alignment vertical="center"/>
    </xf>
    <xf numFmtId="0" fontId="52" fillId="22" borderId="76" xfId="5" applyFont="1" applyFill="1" applyBorder="1" applyAlignment="1">
      <alignment vertical="center"/>
    </xf>
    <xf numFmtId="0" fontId="9" fillId="0" borderId="0" xfId="5" applyFont="1" applyAlignment="1">
      <alignment horizontal="center" vertical="center"/>
    </xf>
    <xf numFmtId="0" fontId="52" fillId="0" borderId="0" xfId="5" applyFont="1" applyAlignment="1">
      <alignment vertical="center"/>
    </xf>
    <xf numFmtId="0" fontId="0" fillId="0" borderId="0" xfId="0" applyAlignment="1">
      <alignment horizontal="center" vertical="center"/>
    </xf>
    <xf numFmtId="0" fontId="0" fillId="0" borderId="0" xfId="0" applyAlignment="1">
      <alignment horizontal="center" vertical="center" wrapText="1"/>
    </xf>
    <xf numFmtId="49" fontId="0" fillId="0" borderId="0" xfId="0" applyNumberFormat="1"/>
    <xf numFmtId="14" fontId="12" fillId="22" borderId="0" xfId="0" applyNumberFormat="1" applyFont="1" applyFill="1" applyAlignment="1">
      <alignment vertical="center"/>
    </xf>
    <xf numFmtId="165" fontId="1" fillId="0" borderId="0" xfId="5" applyNumberFormat="1" applyFont="1" applyAlignment="1">
      <alignment vertical="center"/>
    </xf>
    <xf numFmtId="1" fontId="1" fillId="14" borderId="12" xfId="5" applyNumberFormat="1" applyFont="1" applyFill="1" applyBorder="1" applyAlignment="1">
      <alignment vertical="center"/>
    </xf>
    <xf numFmtId="10" fontId="1" fillId="21" borderId="14" xfId="5" applyNumberFormat="1" applyFont="1" applyFill="1" applyBorder="1" applyAlignment="1" applyProtection="1">
      <alignment vertical="center" wrapText="1"/>
      <protection locked="0"/>
    </xf>
    <xf numFmtId="0" fontId="1" fillId="0" borderId="0" xfId="5" applyFont="1" applyAlignment="1">
      <alignment vertical="center"/>
    </xf>
    <xf numFmtId="0" fontId="1" fillId="21" borderId="44" xfId="5" applyFont="1" applyFill="1" applyBorder="1" applyAlignment="1" applyProtection="1">
      <alignment vertical="center" wrapText="1"/>
      <protection locked="0"/>
    </xf>
    <xf numFmtId="0" fontId="1" fillId="21" borderId="45" xfId="5" applyFont="1" applyFill="1" applyBorder="1" applyAlignment="1" applyProtection="1">
      <alignment vertical="center" wrapText="1"/>
      <protection locked="0"/>
    </xf>
    <xf numFmtId="0" fontId="1" fillId="0" borderId="0" xfId="0" applyFont="1"/>
    <xf numFmtId="0" fontId="1"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20" fillId="0" borderId="0" xfId="10" applyFont="1" applyAlignment="1">
      <alignment horizontal="left" vertical="center"/>
    </xf>
    <xf numFmtId="0" fontId="34" fillId="0" borderId="0" xfId="10" applyFont="1" applyAlignment="1">
      <alignment horizontal="left" vertical="top" wrapText="1"/>
    </xf>
    <xf numFmtId="0" fontId="2" fillId="0" borderId="13" xfId="10" applyBorder="1" applyAlignment="1">
      <alignment horizontal="left" vertical="center" wrapText="1"/>
    </xf>
    <xf numFmtId="0" fontId="2" fillId="0" borderId="1" xfId="10" applyBorder="1" applyAlignment="1">
      <alignment horizontal="left" vertical="center" wrapText="1"/>
    </xf>
    <xf numFmtId="0" fontId="2" fillId="0" borderId="15" xfId="10" applyBorder="1" applyAlignment="1">
      <alignment horizontal="left" vertical="center" wrapText="1"/>
    </xf>
    <xf numFmtId="0" fontId="2" fillId="0" borderId="16" xfId="10" applyBorder="1" applyAlignment="1">
      <alignment horizontal="left" vertical="center" wrapText="1"/>
    </xf>
    <xf numFmtId="0" fontId="31" fillId="0" borderId="0" xfId="10" applyFont="1" applyAlignment="1">
      <alignment horizontal="left" vertical="center"/>
    </xf>
    <xf numFmtId="0" fontId="31" fillId="18" borderId="29" xfId="10" applyFont="1" applyFill="1" applyBorder="1" applyAlignment="1">
      <alignment horizontal="center" vertical="center" wrapText="1"/>
    </xf>
    <xf numFmtId="0" fontId="31" fillId="18" borderId="34" xfId="10" applyFont="1" applyFill="1" applyBorder="1" applyAlignment="1">
      <alignment horizontal="center" vertical="center" wrapText="1"/>
    </xf>
    <xf numFmtId="0" fontId="31" fillId="18" borderId="63" xfId="10" applyFont="1" applyFill="1" applyBorder="1" applyAlignment="1">
      <alignment horizontal="center" vertical="center" wrapText="1"/>
    </xf>
    <xf numFmtId="0" fontId="31" fillId="18" borderId="62" xfId="10" applyFont="1" applyFill="1" applyBorder="1" applyAlignment="1">
      <alignment horizontal="center" vertical="center" wrapText="1"/>
    </xf>
    <xf numFmtId="0" fontId="31" fillId="18" borderId="10" xfId="10" applyFont="1" applyFill="1" applyBorder="1" applyAlignment="1">
      <alignment horizontal="center" vertical="center" wrapText="1"/>
    </xf>
    <xf numFmtId="0" fontId="31" fillId="18" borderId="11" xfId="10" applyFont="1" applyFill="1" applyBorder="1" applyAlignment="1">
      <alignment horizontal="center" vertical="center" wrapText="1"/>
    </xf>
    <xf numFmtId="0" fontId="9" fillId="0" borderId="15" xfId="10" applyFont="1" applyBorder="1" applyAlignment="1">
      <alignment horizontal="left" vertical="top" wrapText="1"/>
    </xf>
    <xf numFmtId="0" fontId="9" fillId="0" borderId="16" xfId="10" applyFont="1" applyBorder="1" applyAlignment="1">
      <alignment horizontal="left" vertical="top" wrapText="1"/>
    </xf>
    <xf numFmtId="0" fontId="9" fillId="0" borderId="17" xfId="10" applyFont="1" applyBorder="1" applyAlignment="1">
      <alignment horizontal="left" vertical="top" wrapText="1"/>
    </xf>
    <xf numFmtId="0" fontId="9"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31" fillId="20" borderId="11" xfId="10" applyFont="1" applyFill="1" applyBorder="1" applyAlignment="1">
      <alignment horizontal="left" vertical="center" wrapText="1"/>
    </xf>
    <xf numFmtId="0" fontId="31" fillId="20" borderId="12" xfId="10" applyFont="1" applyFill="1" applyBorder="1" applyAlignment="1">
      <alignment horizontal="left" vertical="center" wrapText="1"/>
    </xf>
    <xf numFmtId="0" fontId="1" fillId="0" borderId="13" xfId="10" applyFont="1" applyBorder="1" applyAlignment="1">
      <alignment horizontal="left" vertical="top" wrapText="1"/>
    </xf>
    <xf numFmtId="0" fontId="1" fillId="0" borderId="1" xfId="10" applyFont="1" applyBorder="1" applyAlignment="1">
      <alignment horizontal="left" vertical="top" wrapText="1"/>
    </xf>
    <xf numFmtId="0" fontId="1" fillId="0" borderId="14" xfId="10" applyFont="1" applyBorder="1" applyAlignment="1">
      <alignment horizontal="left" vertical="top" wrapText="1"/>
    </xf>
    <xf numFmtId="0" fontId="9" fillId="0" borderId="13" xfId="10" applyFont="1" applyBorder="1" applyAlignment="1">
      <alignment horizontal="justify" vertical="top" wrapText="1"/>
    </xf>
    <xf numFmtId="0" fontId="9" fillId="0" borderId="1" xfId="10" applyFont="1" applyBorder="1" applyAlignment="1">
      <alignment horizontal="justify" vertical="top" wrapText="1"/>
    </xf>
    <xf numFmtId="0" fontId="9" fillId="0" borderId="14" xfId="10" applyFont="1" applyBorder="1" applyAlignment="1">
      <alignment horizontal="justify" vertical="top" wrapText="1"/>
    </xf>
    <xf numFmtId="0" fontId="9" fillId="0" borderId="65" xfId="10" applyFont="1" applyBorder="1" applyAlignment="1">
      <alignment horizontal="center" vertical="top" wrapText="1"/>
    </xf>
    <xf numFmtId="0" fontId="9" fillId="0" borderId="60" xfId="10" applyFont="1" applyBorder="1" applyAlignment="1">
      <alignment horizontal="center" vertical="top" wrapText="1"/>
    </xf>
    <xf numFmtId="0" fontId="9" fillId="0" borderId="42" xfId="10" applyFont="1" applyBorder="1" applyAlignment="1">
      <alignment horizontal="center" vertical="top" wrapText="1"/>
    </xf>
    <xf numFmtId="0" fontId="31" fillId="20" borderId="10" xfId="10" applyFont="1" applyFill="1" applyBorder="1" applyAlignment="1">
      <alignment horizontal="left" vertical="center" wrapText="1"/>
    </xf>
    <xf numFmtId="0" fontId="9" fillId="0" borderId="33" xfId="10" applyFont="1" applyBorder="1" applyAlignment="1">
      <alignment horizontal="left" vertical="top" wrapText="1"/>
    </xf>
    <xf numFmtId="0" fontId="9" fillId="0" borderId="6" xfId="10" applyFont="1" applyBorder="1" applyAlignment="1">
      <alignment horizontal="left" vertical="top" wrapText="1"/>
    </xf>
    <xf numFmtId="0" fontId="9" fillId="0" borderId="75" xfId="10" applyFont="1" applyBorder="1" applyAlignment="1">
      <alignment horizontal="left" vertical="top" wrapText="1"/>
    </xf>
    <xf numFmtId="0" fontId="9" fillId="0" borderId="1" xfId="10" applyFont="1" applyBorder="1" applyAlignment="1">
      <alignment horizontal="left" vertical="top" wrapText="1"/>
    </xf>
    <xf numFmtId="0" fontId="9" fillId="0" borderId="0" xfId="10" applyFont="1" applyAlignment="1">
      <alignment horizontal="left" vertical="top" wrapText="1"/>
    </xf>
    <xf numFmtId="0" fontId="31" fillId="0" borderId="31" xfId="10" applyFont="1" applyBorder="1" applyAlignment="1">
      <alignment horizontal="center" vertical="center" wrapText="1"/>
    </xf>
    <xf numFmtId="0" fontId="31" fillId="0" borderId="32" xfId="10" applyFont="1" applyBorder="1" applyAlignment="1">
      <alignment horizontal="center" vertical="center" wrapText="1"/>
    </xf>
    <xf numFmtId="0" fontId="31" fillId="0" borderId="4" xfId="10" applyFont="1" applyBorder="1" applyAlignment="1">
      <alignment horizontal="center" vertical="center" wrapText="1"/>
    </xf>
    <xf numFmtId="0" fontId="31" fillId="20" borderId="11" xfId="10" applyFont="1" applyFill="1" applyBorder="1" applyAlignment="1">
      <alignment horizontal="left" vertical="center"/>
    </xf>
    <xf numFmtId="0" fontId="31" fillId="20" borderId="12" xfId="10" applyFont="1" applyFill="1" applyBorder="1" applyAlignment="1">
      <alignment horizontal="left" vertical="center"/>
    </xf>
    <xf numFmtId="0" fontId="2" fillId="0" borderId="13" xfId="10" applyBorder="1" applyAlignment="1">
      <alignment horizontal="left" vertical="top" wrapText="1"/>
    </xf>
    <xf numFmtId="0" fontId="2" fillId="0" borderId="1" xfId="10" applyBorder="1" applyAlignment="1">
      <alignment horizontal="left" vertical="top" wrapText="1"/>
    </xf>
    <xf numFmtId="0" fontId="2" fillId="0" borderId="14" xfId="10" applyBorder="1" applyAlignment="1">
      <alignment horizontal="left" vertical="top" wrapText="1"/>
    </xf>
    <xf numFmtId="0" fontId="9" fillId="0" borderId="65" xfId="10" applyFont="1" applyBorder="1" applyAlignment="1">
      <alignment horizontal="left" vertical="top" wrapText="1"/>
    </xf>
    <xf numFmtId="0" fontId="9" fillId="0" borderId="60" xfId="10" applyFont="1" applyBorder="1" applyAlignment="1">
      <alignment horizontal="left" vertical="top" wrapText="1"/>
    </xf>
    <xf numFmtId="0" fontId="9" fillId="0" borderId="42" xfId="10" applyFont="1" applyBorder="1" applyAlignment="1">
      <alignment horizontal="left" vertical="top" wrapText="1"/>
    </xf>
    <xf numFmtId="0" fontId="31" fillId="18" borderId="31" xfId="10" applyFont="1" applyFill="1" applyBorder="1" applyAlignment="1">
      <alignment horizontal="center" vertical="center"/>
    </xf>
    <xf numFmtId="0" fontId="31" fillId="18" borderId="32" xfId="10" applyFont="1" applyFill="1" applyBorder="1" applyAlignment="1">
      <alignment horizontal="center" vertical="center"/>
    </xf>
    <xf numFmtId="0" fontId="31" fillId="18" borderId="4" xfId="10" applyFont="1" applyFill="1" applyBorder="1" applyAlignment="1">
      <alignment horizontal="center" vertical="center"/>
    </xf>
    <xf numFmtId="0" fontId="2" fillId="0" borderId="0" xfId="10" applyAlignment="1">
      <alignment horizontal="center" vertical="center" wrapText="1"/>
    </xf>
    <xf numFmtId="0" fontId="2" fillId="0" borderId="15" xfId="10" applyBorder="1" applyAlignment="1">
      <alignment horizontal="left" vertical="top" wrapText="1"/>
    </xf>
    <xf numFmtId="0" fontId="2" fillId="0" borderId="16" xfId="10" applyBorder="1" applyAlignment="1">
      <alignment horizontal="left" vertical="top" wrapText="1"/>
    </xf>
    <xf numFmtId="0" fontId="2" fillId="0" borderId="17" xfId="10" applyBorder="1" applyAlignment="1">
      <alignment horizontal="left" vertical="top" wrapText="1"/>
    </xf>
    <xf numFmtId="0" fontId="31" fillId="22" borderId="0" xfId="10" applyFont="1" applyFill="1" applyAlignment="1">
      <alignment horizontal="left" vertical="center"/>
    </xf>
    <xf numFmtId="0" fontId="31" fillId="0" borderId="31" xfId="10" applyFont="1" applyBorder="1" applyAlignment="1">
      <alignment horizontal="left" vertical="center" wrapText="1"/>
    </xf>
    <xf numFmtId="0" fontId="31" fillId="0" borderId="32" xfId="10" applyFont="1" applyBorder="1" applyAlignment="1">
      <alignment horizontal="left" vertical="center" wrapText="1"/>
    </xf>
    <xf numFmtId="0" fontId="31" fillId="0" borderId="4" xfId="10" applyFont="1" applyBorder="1" applyAlignment="1">
      <alignment horizontal="left" vertical="center" wrapText="1"/>
    </xf>
    <xf numFmtId="0" fontId="2" fillId="0" borderId="65" xfId="10" applyBorder="1" applyAlignment="1">
      <alignment horizontal="left" vertical="top" wrapText="1"/>
    </xf>
    <xf numFmtId="0" fontId="2" fillId="0" borderId="60" xfId="10" applyBorder="1" applyAlignment="1">
      <alignment horizontal="left" vertical="top" wrapText="1"/>
    </xf>
    <xf numFmtId="0" fontId="2" fillId="0" borderId="42" xfId="10" applyBorder="1" applyAlignment="1">
      <alignment horizontal="left" vertical="top" wrapText="1"/>
    </xf>
    <xf numFmtId="0" fontId="9" fillId="0" borderId="13" xfId="10" applyFont="1" applyBorder="1" applyAlignment="1">
      <alignment horizontal="left" vertical="top" wrapText="1"/>
    </xf>
    <xf numFmtId="0" fontId="9" fillId="0" borderId="14" xfId="10" applyFont="1" applyBorder="1" applyAlignment="1">
      <alignment horizontal="left" vertical="top" wrapText="1"/>
    </xf>
    <xf numFmtId="0" fontId="31" fillId="20" borderId="10" xfId="10" applyFont="1" applyFill="1" applyBorder="1" applyAlignment="1">
      <alignment horizontal="left" vertical="center"/>
    </xf>
    <xf numFmtId="0" fontId="1" fillId="0" borderId="0" xfId="5" applyFont="1" applyAlignment="1">
      <alignment horizontal="center" vertical="center" wrapText="1"/>
    </xf>
    <xf numFmtId="0" fontId="53" fillId="22" borderId="68" xfId="5" applyFont="1" applyFill="1" applyBorder="1" applyAlignment="1">
      <alignment horizontal="center" vertical="center" wrapText="1"/>
    </xf>
    <xf numFmtId="0" fontId="53" fillId="22" borderId="39" xfId="5" applyFont="1" applyFill="1" applyBorder="1" applyAlignment="1">
      <alignment horizontal="center" vertical="center" wrapText="1"/>
    </xf>
    <xf numFmtId="0" fontId="53" fillId="22" borderId="53" xfId="5" applyFont="1" applyFill="1" applyBorder="1" applyAlignment="1">
      <alignment horizontal="center" vertical="center" wrapText="1"/>
    </xf>
    <xf numFmtId="0" fontId="53" fillId="22" borderId="59" xfId="5" applyFont="1" applyFill="1" applyBorder="1" applyAlignment="1">
      <alignment horizontal="center" vertical="center" wrapText="1"/>
    </xf>
    <xf numFmtId="0" fontId="53" fillId="22" borderId="0" xfId="5" applyFont="1" applyFill="1" applyAlignment="1">
      <alignment horizontal="center" vertical="center" wrapText="1"/>
    </xf>
    <xf numFmtId="0" fontId="55" fillId="20" borderId="69" xfId="5" applyFont="1" applyFill="1" applyBorder="1" applyAlignment="1">
      <alignment horizontal="left" vertical="center"/>
    </xf>
    <xf numFmtId="0" fontId="55" fillId="20" borderId="27" xfId="5" applyFont="1" applyFill="1" applyBorder="1" applyAlignment="1">
      <alignment horizontal="left" vertical="center"/>
    </xf>
    <xf numFmtId="0" fontId="55" fillId="20" borderId="64" xfId="5" applyFont="1" applyFill="1" applyBorder="1" applyAlignment="1">
      <alignment horizontal="left" vertical="center"/>
    </xf>
    <xf numFmtId="0" fontId="34" fillId="22" borderId="0" xfId="5" applyFont="1" applyFill="1" applyAlignment="1">
      <alignment horizontal="left" vertical="center"/>
    </xf>
    <xf numFmtId="0" fontId="38" fillId="0" borderId="0" xfId="5" applyFont="1" applyAlignment="1">
      <alignment horizontal="justify" vertical="top" wrapText="1"/>
    </xf>
    <xf numFmtId="0" fontId="31" fillId="23" borderId="2" xfId="5" applyFont="1" applyFill="1" applyBorder="1" applyAlignment="1">
      <alignment horizontal="center" vertical="center"/>
    </xf>
    <xf numFmtId="0" fontId="31" fillId="23" borderId="46" xfId="5" applyFont="1" applyFill="1" applyBorder="1" applyAlignment="1">
      <alignment horizontal="center" vertical="center"/>
    </xf>
    <xf numFmtId="0" fontId="31" fillId="17" borderId="13" xfId="5" applyFont="1" applyFill="1" applyBorder="1" applyAlignment="1">
      <alignment horizontal="left" vertical="center"/>
    </xf>
    <xf numFmtId="0" fontId="31" fillId="17" borderId="1" xfId="5" applyFont="1" applyFill="1" applyBorder="1" applyAlignment="1">
      <alignment horizontal="left" vertical="center"/>
    </xf>
    <xf numFmtId="0" fontId="31" fillId="20" borderId="2" xfId="5" applyFont="1" applyFill="1" applyBorder="1" applyAlignment="1">
      <alignment horizontal="left" vertical="center"/>
    </xf>
    <xf numFmtId="0" fontId="31" fillId="20" borderId="5" xfId="5" applyFont="1" applyFill="1" applyBorder="1" applyAlignment="1">
      <alignment horizontal="left" vertical="center"/>
    </xf>
    <xf numFmtId="0" fontId="31" fillId="20" borderId="3" xfId="5" applyFont="1" applyFill="1" applyBorder="1" applyAlignment="1">
      <alignment horizontal="left" vertical="center"/>
    </xf>
    <xf numFmtId="0" fontId="31" fillId="17" borderId="13" xfId="5" applyFont="1" applyFill="1" applyBorder="1" applyAlignment="1">
      <alignment horizontal="left" vertical="center" wrapText="1"/>
    </xf>
    <xf numFmtId="0" fontId="31" fillId="17" borderId="1" xfId="5" applyFont="1" applyFill="1" applyBorder="1" applyAlignment="1">
      <alignment horizontal="left" vertical="center" wrapText="1"/>
    </xf>
    <xf numFmtId="0" fontId="31" fillId="17" borderId="1" xfId="5" applyFont="1" applyFill="1" applyBorder="1" applyAlignment="1">
      <alignment horizontal="center" vertical="center"/>
    </xf>
    <xf numFmtId="0" fontId="31" fillId="17" borderId="14" xfId="5" applyFont="1" applyFill="1" applyBorder="1" applyAlignment="1">
      <alignment horizontal="center" vertical="center"/>
    </xf>
    <xf numFmtId="4" fontId="31" fillId="14" borderId="35" xfId="5" applyNumberFormat="1" applyFont="1" applyFill="1" applyBorder="1" applyAlignment="1">
      <alignment horizontal="center" vertical="center" wrapText="1"/>
    </xf>
    <xf numFmtId="4" fontId="31" fillId="14" borderId="26" xfId="5" applyNumberFormat="1" applyFont="1" applyFill="1" applyBorder="1" applyAlignment="1">
      <alignment horizontal="center" vertical="center" wrapText="1"/>
    </xf>
    <xf numFmtId="4" fontId="31" fillId="14" borderId="25" xfId="5" applyNumberFormat="1" applyFont="1" applyFill="1" applyBorder="1" applyAlignment="1">
      <alignment horizontal="center" vertical="center" wrapText="1"/>
    </xf>
    <xf numFmtId="4" fontId="4" fillId="14" borderId="15" xfId="5" applyNumberFormat="1" applyFill="1" applyBorder="1" applyAlignment="1">
      <alignment horizontal="right" vertical="center" wrapText="1"/>
    </xf>
    <xf numFmtId="4" fontId="4" fillId="14" borderId="16" xfId="5" applyNumberFormat="1" applyFill="1" applyBorder="1" applyAlignment="1">
      <alignment horizontal="right" vertical="center" wrapText="1"/>
    </xf>
    <xf numFmtId="0" fontId="31" fillId="17" borderId="10" xfId="5" applyFont="1" applyFill="1" applyBorder="1" applyAlignment="1">
      <alignment horizontal="left" vertical="center"/>
    </xf>
    <xf numFmtId="0" fontId="31" fillId="17" borderId="11" xfId="5" applyFont="1" applyFill="1" applyBorder="1" applyAlignment="1">
      <alignment horizontal="left" vertical="center"/>
    </xf>
    <xf numFmtId="0" fontId="19" fillId="23" borderId="66" xfId="5" applyFont="1" applyFill="1" applyBorder="1" applyAlignment="1">
      <alignment horizontal="center" vertical="center"/>
    </xf>
    <xf numFmtId="0" fontId="19" fillId="23" borderId="46" xfId="5" applyFont="1" applyFill="1" applyBorder="1" applyAlignment="1">
      <alignment horizontal="center" vertical="center"/>
    </xf>
    <xf numFmtId="0" fontId="31" fillId="22" borderId="0" xfId="5" applyFont="1" applyFill="1" applyAlignment="1">
      <alignment horizontal="left" vertical="center"/>
    </xf>
    <xf numFmtId="0" fontId="47" fillId="17" borderId="24" xfId="1" applyFont="1" applyFill="1" applyBorder="1" applyAlignment="1" applyProtection="1">
      <alignment horizontal="left" vertical="center" wrapText="1"/>
    </xf>
    <xf numFmtId="0" fontId="47" fillId="17" borderId="26" xfId="1" applyFont="1" applyFill="1" applyBorder="1" applyAlignment="1" applyProtection="1">
      <alignment horizontal="left" vertical="center" wrapText="1"/>
    </xf>
    <xf numFmtId="0" fontId="47" fillId="17" borderId="25" xfId="1" applyFont="1" applyFill="1" applyBorder="1" applyAlignment="1" applyProtection="1">
      <alignment horizontal="left" vertical="center" wrapText="1"/>
    </xf>
    <xf numFmtId="2" fontId="4" fillId="15" borderId="35" xfId="5" applyNumberFormat="1" applyFill="1" applyBorder="1" applyAlignment="1" applyProtection="1">
      <alignment horizontal="left" vertical="center" wrapText="1"/>
      <protection locked="0"/>
    </xf>
    <xf numFmtId="2" fontId="4" fillId="15" borderId="26" xfId="5" applyNumberFormat="1" applyFill="1" applyBorder="1" applyAlignment="1" applyProtection="1">
      <alignment horizontal="left" vertical="center" wrapText="1"/>
      <protection locked="0"/>
    </xf>
    <xf numFmtId="2" fontId="4" fillId="15" borderId="36" xfId="5" applyNumberFormat="1" applyFill="1" applyBorder="1" applyAlignment="1" applyProtection="1">
      <alignment horizontal="left" vertical="center" wrapText="1"/>
      <protection locked="0"/>
    </xf>
    <xf numFmtId="4" fontId="31" fillId="14" borderId="16" xfId="5" applyNumberFormat="1" applyFont="1" applyFill="1" applyBorder="1" applyAlignment="1">
      <alignment horizontal="center" vertical="center" wrapText="1"/>
    </xf>
    <xf numFmtId="164" fontId="4" fillId="14" borderId="15" xfId="5" applyNumberFormat="1" applyFill="1" applyBorder="1" applyAlignment="1">
      <alignment horizontal="right" vertical="center" wrapText="1"/>
    </xf>
    <xf numFmtId="164" fontId="4" fillId="14" borderId="16" xfId="5" applyNumberFormat="1" applyFill="1" applyBorder="1" applyAlignment="1">
      <alignment horizontal="right" vertical="center" wrapText="1"/>
    </xf>
    <xf numFmtId="0" fontId="35" fillId="18" borderId="10" xfId="5" applyFont="1" applyFill="1" applyBorder="1" applyAlignment="1">
      <alignment horizontal="center" vertical="center" wrapText="1"/>
    </xf>
    <xf numFmtId="0" fontId="35" fillId="18" borderId="11" xfId="5" applyFont="1" applyFill="1" applyBorder="1" applyAlignment="1">
      <alignment horizontal="center" vertical="center" wrapText="1"/>
    </xf>
    <xf numFmtId="0" fontId="35" fillId="18" borderId="12" xfId="5" applyFont="1" applyFill="1" applyBorder="1" applyAlignment="1">
      <alignment horizontal="center" vertical="center" wrapText="1"/>
    </xf>
    <xf numFmtId="0" fontId="35" fillId="18" borderId="15" xfId="5" applyFont="1" applyFill="1" applyBorder="1" applyAlignment="1">
      <alignment horizontal="center" vertical="center" wrapText="1"/>
    </xf>
    <xf numFmtId="0" fontId="35" fillId="18" borderId="16" xfId="5" applyFont="1" applyFill="1" applyBorder="1" applyAlignment="1">
      <alignment horizontal="center" vertical="center" wrapText="1"/>
    </xf>
    <xf numFmtId="0" fontId="35" fillId="18" borderId="17" xfId="5" applyFont="1" applyFill="1" applyBorder="1" applyAlignment="1">
      <alignment horizontal="center" vertical="center" wrapText="1"/>
    </xf>
    <xf numFmtId="0" fontId="40" fillId="20" borderId="31" xfId="5" applyFont="1" applyFill="1" applyBorder="1" applyAlignment="1">
      <alignment horizontal="center" vertical="center"/>
    </xf>
    <xf numFmtId="0" fontId="40" fillId="20" borderId="32" xfId="5" applyFont="1" applyFill="1" applyBorder="1" applyAlignment="1">
      <alignment horizontal="center" vertical="center"/>
    </xf>
    <xf numFmtId="0" fontId="40" fillId="20" borderId="4" xfId="5" applyFont="1" applyFill="1" applyBorder="1" applyAlignment="1">
      <alignment horizontal="center" vertical="center"/>
    </xf>
    <xf numFmtId="0" fontId="39" fillId="0" borderId="0" xfId="5" applyFont="1" applyAlignment="1">
      <alignment horizontal="left" vertical="top" wrapText="1"/>
    </xf>
    <xf numFmtId="0" fontId="37" fillId="20" borderId="31" xfId="5" applyFont="1" applyFill="1" applyBorder="1" applyAlignment="1">
      <alignment horizontal="center" vertical="center" wrapText="1"/>
    </xf>
    <xf numFmtId="0" fontId="37" fillId="20" borderId="32" xfId="5" applyFont="1" applyFill="1" applyBorder="1" applyAlignment="1">
      <alignment horizontal="center" vertical="center" wrapText="1"/>
    </xf>
    <xf numFmtId="0" fontId="37" fillId="20" borderId="4" xfId="5" applyFont="1" applyFill="1" applyBorder="1" applyAlignment="1">
      <alignment horizontal="center" vertical="center" wrapText="1"/>
    </xf>
    <xf numFmtId="0" fontId="38" fillId="0" borderId="0" xfId="5" applyFont="1" applyAlignment="1">
      <alignment horizontal="left" vertical="top" wrapText="1"/>
    </xf>
    <xf numFmtId="0" fontId="16" fillId="14" borderId="66" xfId="5" applyFont="1" applyFill="1" applyBorder="1" applyAlignment="1">
      <alignment horizontal="center" vertical="top" wrapText="1"/>
    </xf>
    <xf numFmtId="0" fontId="16" fillId="14" borderId="5" xfId="5" applyFont="1" applyFill="1" applyBorder="1" applyAlignment="1">
      <alignment horizontal="center" vertical="top" wrapText="1"/>
    </xf>
    <xf numFmtId="0" fontId="16" fillId="14" borderId="46" xfId="5" applyFont="1" applyFill="1" applyBorder="1" applyAlignment="1">
      <alignment horizontal="center" vertical="top" wrapText="1"/>
    </xf>
    <xf numFmtId="0" fontId="13" fillId="20" borderId="2" xfId="5" applyFont="1" applyFill="1" applyBorder="1" applyAlignment="1">
      <alignment horizontal="left" vertical="center" wrapText="1"/>
    </xf>
    <xf numFmtId="0" fontId="13" fillId="20" borderId="5" xfId="5" applyFont="1" applyFill="1" applyBorder="1" applyAlignment="1">
      <alignment horizontal="left" vertical="center" wrapText="1"/>
    </xf>
    <xf numFmtId="0" fontId="13" fillId="20" borderId="3" xfId="5" applyFont="1" applyFill="1" applyBorder="1" applyAlignment="1">
      <alignment horizontal="left" vertical="center" wrapText="1"/>
    </xf>
    <xf numFmtId="14" fontId="4" fillId="15" borderId="41" xfId="5" applyNumberFormat="1" applyFill="1" applyBorder="1" applyAlignment="1" applyProtection="1">
      <alignment horizontal="left" vertical="center" wrapText="1"/>
      <protection locked="0"/>
    </xf>
    <xf numFmtId="0" fontId="4" fillId="15" borderId="60" xfId="5" applyFill="1" applyBorder="1" applyAlignment="1" applyProtection="1">
      <alignment horizontal="left" vertical="center" wrapText="1"/>
      <protection locked="0"/>
    </xf>
    <xf numFmtId="0" fontId="4" fillId="15" borderId="42" xfId="5" applyFill="1" applyBorder="1" applyAlignment="1" applyProtection="1">
      <alignment horizontal="left" vertical="center" wrapText="1"/>
      <protection locked="0"/>
    </xf>
    <xf numFmtId="0" fontId="40" fillId="20" borderId="10" xfId="5" applyFont="1" applyFill="1" applyBorder="1" applyAlignment="1">
      <alignment horizontal="left" vertical="center"/>
    </xf>
    <xf numFmtId="0" fontId="40" fillId="20" borderId="11" xfId="5" applyFont="1" applyFill="1" applyBorder="1" applyAlignment="1">
      <alignment horizontal="left" vertical="center"/>
    </xf>
    <xf numFmtId="0" fontId="40" fillId="20" borderId="12" xfId="5" applyFont="1" applyFill="1" applyBorder="1" applyAlignment="1">
      <alignment horizontal="left" vertical="center"/>
    </xf>
    <xf numFmtId="0" fontId="4" fillId="17" borderId="65" xfId="5" applyFill="1" applyBorder="1" applyAlignment="1">
      <alignment horizontal="left" vertical="center" wrapText="1"/>
    </xf>
    <xf numFmtId="0" fontId="4" fillId="17" borderId="60" xfId="5" applyFill="1" applyBorder="1" applyAlignment="1">
      <alignment horizontal="left" vertical="center" wrapText="1"/>
    </xf>
    <xf numFmtId="0" fontId="4" fillId="17" borderId="45" xfId="5" applyFill="1" applyBorder="1" applyAlignment="1">
      <alignment horizontal="left" vertical="center" wrapText="1"/>
    </xf>
    <xf numFmtId="0" fontId="1" fillId="17" borderId="65" xfId="5" applyFont="1" applyFill="1" applyBorder="1" applyAlignment="1">
      <alignment horizontal="left" vertical="center" wrapText="1"/>
    </xf>
    <xf numFmtId="14" fontId="4" fillId="15" borderId="60" xfId="5" applyNumberFormat="1" applyFill="1" applyBorder="1" applyAlignment="1" applyProtection="1">
      <alignment horizontal="left" vertical="center" wrapText="1"/>
      <protection locked="0"/>
    </xf>
    <xf numFmtId="14" fontId="4" fillId="15" borderId="42" xfId="5" applyNumberFormat="1" applyFill="1" applyBorder="1" applyAlignment="1" applyProtection="1">
      <alignment horizontal="left" vertical="center" wrapText="1"/>
      <protection locked="0"/>
    </xf>
    <xf numFmtId="0" fontId="40" fillId="15" borderId="41" xfId="5" applyFont="1" applyFill="1" applyBorder="1" applyAlignment="1" applyProtection="1">
      <alignment horizontal="left" vertical="center"/>
      <protection locked="0"/>
    </xf>
    <xf numFmtId="0" fontId="40" fillId="15" borderId="60" xfId="5" applyFont="1" applyFill="1" applyBorder="1" applyAlignment="1" applyProtection="1">
      <alignment horizontal="left" vertical="center"/>
      <protection locked="0"/>
    </xf>
    <xf numFmtId="0" fontId="40" fillId="15" borderId="42" xfId="5" applyFont="1" applyFill="1" applyBorder="1" applyAlignment="1" applyProtection="1">
      <alignment horizontal="left" vertical="center"/>
      <protection locked="0"/>
    </xf>
    <xf numFmtId="49" fontId="1" fillId="15" borderId="41" xfId="5" applyNumberFormat="1" applyFont="1" applyFill="1" applyBorder="1" applyAlignment="1" applyProtection="1">
      <alignment horizontal="left" vertical="center" wrapText="1"/>
      <protection locked="0"/>
    </xf>
    <xf numFmtId="49" fontId="4" fillId="15" borderId="60" xfId="5" applyNumberFormat="1" applyFill="1" applyBorder="1" applyAlignment="1" applyProtection="1">
      <alignment horizontal="left" vertical="center" wrapText="1"/>
      <protection locked="0"/>
    </xf>
    <xf numFmtId="49" fontId="4" fillId="15" borderId="42" xfId="5" applyNumberFormat="1" applyFill="1" applyBorder="1" applyAlignment="1" applyProtection="1">
      <alignment horizontal="left" vertical="center" wrapText="1"/>
      <protection locked="0"/>
    </xf>
    <xf numFmtId="0" fontId="1" fillId="15" borderId="41" xfId="5" applyFont="1" applyFill="1" applyBorder="1" applyAlignment="1" applyProtection="1">
      <alignment horizontal="left" vertical="center" wrapText="1"/>
      <protection locked="0"/>
    </xf>
    <xf numFmtId="0" fontId="4" fillId="17" borderId="13" xfId="5" applyFill="1" applyBorder="1" applyAlignment="1">
      <alignment horizontal="left" vertical="center" wrapText="1"/>
    </xf>
    <xf numFmtId="0" fontId="4" fillId="17" borderId="1" xfId="5" applyFill="1" applyBorder="1" applyAlignment="1">
      <alignment horizontal="left" vertical="center" wrapText="1"/>
    </xf>
    <xf numFmtId="0" fontId="1" fillId="17" borderId="13" xfId="5" applyFont="1" applyFill="1" applyBorder="1" applyAlignment="1">
      <alignment horizontal="left" vertical="center" wrapText="1"/>
    </xf>
    <xf numFmtId="0" fontId="1" fillId="17" borderId="15" xfId="5" applyFont="1" applyFill="1" applyBorder="1" applyAlignment="1">
      <alignment horizontal="left" vertical="center" wrapText="1"/>
    </xf>
    <xf numFmtId="0" fontId="1" fillId="17" borderId="16" xfId="5" applyFont="1" applyFill="1" applyBorder="1" applyAlignment="1">
      <alignment horizontal="left" vertical="center" wrapText="1"/>
    </xf>
    <xf numFmtId="1" fontId="4" fillId="15" borderId="16" xfId="5" applyNumberFormat="1" applyFill="1" applyBorder="1" applyAlignment="1" applyProtection="1">
      <alignment horizontal="left" vertical="center" wrapText="1"/>
      <protection locked="0"/>
    </xf>
    <xf numFmtId="1" fontId="4" fillId="15" borderId="17" xfId="5" applyNumberFormat="1" applyFill="1" applyBorder="1" applyAlignment="1" applyProtection="1">
      <alignment horizontal="left" vertical="center" wrapText="1"/>
      <protection locked="0"/>
    </xf>
    <xf numFmtId="0" fontId="10" fillId="18" borderId="31" xfId="5" applyFont="1" applyFill="1" applyBorder="1" applyAlignment="1">
      <alignment horizontal="center" vertical="center"/>
    </xf>
    <xf numFmtId="0" fontId="10" fillId="18" borderId="32" xfId="5" applyFont="1" applyFill="1" applyBorder="1" applyAlignment="1">
      <alignment horizontal="center" vertical="center"/>
    </xf>
    <xf numFmtId="0" fontId="10" fillId="18" borderId="4" xfId="5" applyFont="1" applyFill="1" applyBorder="1" applyAlignment="1">
      <alignment horizontal="center" vertical="center"/>
    </xf>
    <xf numFmtId="0" fontId="19" fillId="20" borderId="10" xfId="5" applyFont="1" applyFill="1" applyBorder="1" applyAlignment="1">
      <alignment horizontal="left" vertical="center" wrapText="1"/>
    </xf>
    <xf numFmtId="0" fontId="19" fillId="20" borderId="11" xfId="5" applyFont="1" applyFill="1" applyBorder="1" applyAlignment="1">
      <alignment horizontal="left" vertical="center" wrapText="1"/>
    </xf>
    <xf numFmtId="0" fontId="19" fillId="20" borderId="15" xfId="5" applyFont="1" applyFill="1" applyBorder="1" applyAlignment="1">
      <alignment horizontal="left" vertical="center" wrapText="1"/>
    </xf>
    <xf numFmtId="0" fontId="19" fillId="20" borderId="16" xfId="5" applyFont="1" applyFill="1" applyBorder="1" applyAlignment="1">
      <alignment horizontal="left" vertical="center" wrapText="1"/>
    </xf>
    <xf numFmtId="0" fontId="9" fillId="0" borderId="0" xfId="5" applyFont="1" applyAlignment="1">
      <alignment horizontal="left" vertical="center" wrapText="1"/>
    </xf>
    <xf numFmtId="0" fontId="50" fillId="0" borderId="0" xfId="5" applyFont="1" applyAlignment="1">
      <alignment horizontal="left" vertical="center" wrapText="1"/>
    </xf>
    <xf numFmtId="0" fontId="52" fillId="0" borderId="0" xfId="5" applyFont="1" applyAlignment="1">
      <alignment horizontal="left" vertical="center" wrapText="1"/>
    </xf>
    <xf numFmtId="0" fontId="1" fillId="0" borderId="0" xfId="5" applyFont="1" applyAlignment="1">
      <alignment horizontal="left" vertical="center" wrapText="1"/>
    </xf>
    <xf numFmtId="0" fontId="9" fillId="0" borderId="1" xfId="5" applyFont="1" applyBorder="1" applyAlignment="1">
      <alignment horizontal="left" vertical="top" wrapText="1"/>
    </xf>
    <xf numFmtId="0" fontId="16" fillId="15" borderId="1" xfId="5" applyFont="1" applyFill="1" applyBorder="1" applyAlignment="1">
      <alignment horizontal="center" vertical="center"/>
    </xf>
    <xf numFmtId="0" fontId="46" fillId="24" borderId="1" xfId="5" applyFont="1" applyFill="1" applyBorder="1" applyAlignment="1">
      <alignment horizontal="center" vertical="center"/>
    </xf>
    <xf numFmtId="0" fontId="19" fillId="0" borderId="1" xfId="5" applyFont="1" applyBorder="1" applyAlignment="1">
      <alignment horizontal="center" vertical="top" wrapText="1"/>
    </xf>
    <xf numFmtId="0" fontId="19" fillId="0" borderId="1" xfId="5" applyFont="1" applyBorder="1" applyAlignment="1">
      <alignment horizontal="left" vertical="top" wrapText="1"/>
    </xf>
    <xf numFmtId="9" fontId="9" fillId="0" borderId="1" xfId="5" applyNumberFormat="1" applyFont="1" applyBorder="1" applyAlignment="1">
      <alignment horizontal="center" vertical="top" wrapText="1"/>
    </xf>
    <xf numFmtId="0" fontId="51" fillId="22" borderId="41" xfId="5" applyFont="1" applyFill="1" applyBorder="1" applyAlignment="1">
      <alignment horizontal="left" vertical="center"/>
    </xf>
    <xf numFmtId="0" fontId="51" fillId="22" borderId="60" xfId="5" applyFont="1" applyFill="1" applyBorder="1" applyAlignment="1">
      <alignment horizontal="left" vertical="center"/>
    </xf>
    <xf numFmtId="0" fontId="51" fillId="22" borderId="45" xfId="5" applyFont="1" applyFill="1" applyBorder="1" applyAlignment="1">
      <alignment horizontal="left" vertical="center"/>
    </xf>
    <xf numFmtId="0" fontId="10" fillId="18" borderId="2" xfId="5" applyFont="1" applyFill="1" applyBorder="1" applyAlignment="1">
      <alignment horizontal="center" vertical="center"/>
    </xf>
    <xf numFmtId="0" fontId="10" fillId="18" borderId="5" xfId="5" applyFont="1" applyFill="1" applyBorder="1" applyAlignment="1">
      <alignment horizontal="center" vertical="center"/>
    </xf>
    <xf numFmtId="0" fontId="10" fillId="18" borderId="46" xfId="5" applyFont="1" applyFill="1" applyBorder="1" applyAlignment="1">
      <alignment horizontal="center" vertical="center"/>
    </xf>
    <xf numFmtId="0" fontId="13" fillId="0" borderId="10"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0" xfId="0" applyFont="1" applyAlignment="1">
      <alignment horizontal="left" vertical="center" wrapText="1"/>
    </xf>
    <xf numFmtId="0" fontId="16" fillId="8" borderId="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 fillId="4" borderId="1" xfId="0" applyFont="1" applyFill="1" applyBorder="1" applyAlignment="1">
      <alignment horizontal="left" vertical="top" wrapText="1"/>
    </xf>
    <xf numFmtId="0" fontId="56" fillId="0" borderId="0" xfId="0" applyFont="1" applyAlignment="1">
      <alignment horizontal="center" vertical="center" wrapText="1"/>
    </xf>
    <xf numFmtId="0" fontId="12" fillId="4" borderId="2" xfId="0" applyFont="1" applyFill="1" applyBorder="1" applyAlignment="1">
      <alignment horizontal="left" vertical="center" wrapText="1"/>
    </xf>
    <xf numFmtId="0" fontId="12" fillId="4" borderId="5"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6" fillId="4" borderId="2" xfId="0" applyFont="1" applyFill="1" applyBorder="1" applyAlignment="1">
      <alignment horizontal="left" vertical="center" wrapText="1"/>
    </xf>
    <xf numFmtId="0" fontId="16" fillId="4" borderId="5"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2" fillId="4" borderId="15"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12" fillId="4" borderId="1" xfId="0" applyFont="1" applyFill="1" applyBorder="1" applyAlignment="1">
      <alignment horizontal="left" vertical="center" wrapText="1"/>
    </xf>
    <xf numFmtId="0" fontId="12" fillId="4" borderId="41"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6" fillId="2" borderId="29"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3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1" fillId="14" borderId="1" xfId="0" applyFont="1" applyFill="1" applyBorder="1" applyAlignment="1">
      <alignment horizontal="left" vertical="center"/>
    </xf>
    <xf numFmtId="0" fontId="11" fillId="14" borderId="14" xfId="0" applyFont="1" applyFill="1" applyBorder="1" applyAlignment="1">
      <alignment horizontal="left" vertical="center"/>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1" fillId="17" borderId="59" xfId="0" applyFont="1" applyFill="1" applyBorder="1" applyAlignment="1">
      <alignment horizontal="left" vertical="top" wrapText="1"/>
    </xf>
    <xf numFmtId="0" fontId="11" fillId="17" borderId="0" xfId="0" applyFont="1" applyFill="1" applyAlignment="1">
      <alignment horizontal="left" vertical="top" wrapText="1"/>
    </xf>
    <xf numFmtId="0" fontId="11" fillId="3" borderId="32" xfId="0" applyFont="1" applyFill="1" applyBorder="1" applyAlignment="1">
      <alignment horizontal="center" vertical="center"/>
    </xf>
    <xf numFmtId="0" fontId="11" fillId="3" borderId="4" xfId="0" applyFont="1" applyFill="1" applyBorder="1" applyAlignment="1">
      <alignment horizontal="center" vertical="center"/>
    </xf>
    <xf numFmtId="0" fontId="13" fillId="2" borderId="24"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1" fillId="14" borderId="16" xfId="0" applyFont="1" applyFill="1" applyBorder="1" applyAlignment="1">
      <alignment horizontal="left" vertical="center"/>
    </xf>
    <xf numFmtId="0" fontId="11" fillId="14" borderId="17" xfId="0" applyFont="1" applyFill="1" applyBorder="1" applyAlignment="1">
      <alignment horizontal="left" vertical="center"/>
    </xf>
    <xf numFmtId="0" fontId="13" fillId="4" borderId="31" xfId="0" applyFont="1" applyFill="1" applyBorder="1" applyAlignment="1">
      <alignment horizontal="left" vertical="center" wrapText="1"/>
    </xf>
    <xf numFmtId="0" fontId="13" fillId="4" borderId="32"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1" fillId="14" borderId="11" xfId="0" applyFont="1" applyFill="1" applyBorder="1" applyAlignment="1">
      <alignment horizontal="left" vertical="center"/>
    </xf>
    <xf numFmtId="0" fontId="11" fillId="14" borderId="12" xfId="0" applyFont="1" applyFill="1" applyBorder="1" applyAlignment="1">
      <alignment horizontal="left" vertical="center"/>
    </xf>
    <xf numFmtId="14" fontId="11" fillId="14" borderId="1" xfId="0" applyNumberFormat="1" applyFont="1" applyFill="1" applyBorder="1" applyAlignment="1">
      <alignment horizontal="left" vertical="center"/>
    </xf>
    <xf numFmtId="14" fontId="11" fillId="14" borderId="14" xfId="0" applyNumberFormat="1" applyFont="1" applyFill="1" applyBorder="1" applyAlignment="1">
      <alignment horizontal="left" vertical="center"/>
    </xf>
    <xf numFmtId="14" fontId="11" fillId="14" borderId="16" xfId="0" applyNumberFormat="1" applyFont="1" applyFill="1" applyBorder="1" applyAlignment="1">
      <alignment horizontal="left" vertical="center"/>
    </xf>
    <xf numFmtId="14" fontId="11" fillId="14" borderId="17" xfId="0" applyNumberFormat="1" applyFont="1" applyFill="1" applyBorder="1" applyAlignment="1">
      <alignment horizontal="left" vertical="center"/>
    </xf>
    <xf numFmtId="0" fontId="57" fillId="0" borderId="0" xfId="0" applyFont="1" applyAlignment="1">
      <alignment horizontal="left" vertical="center" wrapText="1"/>
    </xf>
    <xf numFmtId="0" fontId="13" fillId="2" borderId="30"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9"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1" fillId="14" borderId="11" xfId="0" applyFont="1" applyFill="1" applyBorder="1" applyAlignment="1">
      <alignment horizontal="left" vertical="center" wrapText="1"/>
    </xf>
    <xf numFmtId="0" fontId="11" fillId="14" borderId="12" xfId="0" applyFont="1" applyFill="1" applyBorder="1" applyAlignment="1">
      <alignment horizontal="left" vertical="center" wrapText="1"/>
    </xf>
    <xf numFmtId="0" fontId="13" fillId="2" borderId="1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1" fillId="17" borderId="59" xfId="0" applyFont="1" applyFill="1" applyBorder="1" applyAlignment="1">
      <alignment horizontal="left" vertical="top"/>
    </xf>
    <xf numFmtId="0" fontId="11" fillId="17" borderId="0" xfId="0" applyFont="1" applyFill="1" applyAlignment="1">
      <alignment horizontal="left" vertical="top"/>
    </xf>
    <xf numFmtId="0" fontId="11" fillId="4" borderId="15"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11" fillId="4" borderId="24" xfId="0" applyFont="1" applyFill="1" applyBorder="1" applyAlignment="1">
      <alignment horizontal="left" vertical="center" wrapText="1"/>
    </xf>
    <xf numFmtId="0" fontId="11" fillId="4" borderId="26" xfId="0" applyFont="1" applyFill="1" applyBorder="1" applyAlignment="1">
      <alignment horizontal="left" vertical="center" wrapText="1"/>
    </xf>
    <xf numFmtId="0" fontId="11" fillId="4" borderId="25" xfId="0" applyFont="1" applyFill="1" applyBorder="1" applyAlignment="1">
      <alignment horizontal="left" vertical="center" wrapText="1"/>
    </xf>
    <xf numFmtId="0" fontId="12" fillId="4" borderId="3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1" fillId="17" borderId="59" xfId="0" applyFont="1" applyFill="1" applyBorder="1" applyAlignment="1">
      <alignment horizontal="left" vertical="center" wrapText="1"/>
    </xf>
    <xf numFmtId="0" fontId="11" fillId="17" borderId="0" xfId="0" applyFont="1" applyFill="1" applyAlignment="1">
      <alignment horizontal="left" vertical="center" wrapText="1"/>
    </xf>
    <xf numFmtId="0" fontId="11" fillId="14" borderId="1" xfId="0" applyFont="1" applyFill="1" applyBorder="1" applyAlignment="1" applyProtection="1">
      <alignment horizontal="left" vertical="center"/>
      <protection locked="0"/>
    </xf>
    <xf numFmtId="0" fontId="11" fillId="14" borderId="14" xfId="0" applyFont="1" applyFill="1" applyBorder="1" applyAlignment="1" applyProtection="1">
      <alignment horizontal="left" vertical="center"/>
      <protection locked="0"/>
    </xf>
    <xf numFmtId="0" fontId="11" fillId="14" borderId="16" xfId="0" applyFont="1" applyFill="1" applyBorder="1" applyAlignment="1" applyProtection="1">
      <alignment horizontal="left" vertical="center"/>
      <protection locked="0"/>
    </xf>
    <xf numFmtId="0" fontId="11" fillId="14" borderId="17" xfId="0" applyFont="1" applyFill="1" applyBorder="1" applyAlignment="1" applyProtection="1">
      <alignment horizontal="left" vertical="center"/>
      <protection locked="0"/>
    </xf>
    <xf numFmtId="0" fontId="12" fillId="17" borderId="59" xfId="0" applyFont="1" applyFill="1" applyBorder="1" applyAlignment="1">
      <alignment horizontal="left" vertical="top" wrapText="1"/>
    </xf>
    <xf numFmtId="0" fontId="12" fillId="17" borderId="0" xfId="0" applyFont="1" applyFill="1" applyAlignment="1">
      <alignment horizontal="left" vertical="top" wrapText="1"/>
    </xf>
    <xf numFmtId="14" fontId="11" fillId="14" borderId="1" xfId="0" applyNumberFormat="1" applyFont="1" applyFill="1" applyBorder="1" applyAlignment="1" applyProtection="1">
      <alignment horizontal="left" vertical="center"/>
      <protection locked="0"/>
    </xf>
    <xf numFmtId="14" fontId="11" fillId="14" borderId="14" xfId="0" applyNumberFormat="1" applyFont="1" applyFill="1" applyBorder="1" applyAlignment="1" applyProtection="1">
      <alignment horizontal="left" vertical="center"/>
      <protection locked="0"/>
    </xf>
    <xf numFmtId="0" fontId="12" fillId="4" borderId="31" xfId="0" applyFont="1" applyFill="1" applyBorder="1" applyAlignment="1">
      <alignment horizontal="left" vertical="center" wrapText="1"/>
    </xf>
    <xf numFmtId="0" fontId="12" fillId="4" borderId="32"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56" fillId="0" borderId="0" xfId="0" applyFont="1" applyAlignment="1">
      <alignment horizontal="left" vertical="center" wrapText="1"/>
    </xf>
    <xf numFmtId="0" fontId="12" fillId="17" borderId="59" xfId="0" applyFont="1" applyFill="1" applyBorder="1" applyAlignment="1">
      <alignment horizontal="left" vertical="center" wrapText="1"/>
    </xf>
    <xf numFmtId="0" fontId="12" fillId="17" borderId="0" xfId="0" applyFont="1" applyFill="1" applyAlignment="1">
      <alignment horizontal="left" vertical="center" wrapText="1"/>
    </xf>
    <xf numFmtId="0" fontId="17" fillId="4" borderId="41" xfId="0" applyFont="1" applyFill="1" applyBorder="1" applyAlignment="1">
      <alignment horizontal="center" vertical="center" wrapText="1"/>
    </xf>
    <xf numFmtId="0" fontId="17" fillId="4" borderId="45" xfId="0" applyFont="1" applyFill="1" applyBorder="1" applyAlignment="1">
      <alignment horizontal="center" vertical="center" wrapText="1"/>
    </xf>
    <xf numFmtId="0" fontId="11" fillId="14" borderId="11" xfId="0" applyFont="1" applyFill="1" applyBorder="1" applyAlignment="1" applyProtection="1">
      <alignment horizontal="left" vertical="center"/>
      <protection locked="0"/>
    </xf>
    <xf numFmtId="0" fontId="11" fillId="14" borderId="12" xfId="0" applyFont="1" applyFill="1" applyBorder="1" applyAlignment="1" applyProtection="1">
      <alignment horizontal="left" vertical="center"/>
      <protection locked="0"/>
    </xf>
    <xf numFmtId="0" fontId="13" fillId="2" borderId="15"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54" fillId="17" borderId="70" xfId="7" applyFont="1" applyFill="1" applyBorder="1" applyAlignment="1">
      <alignment horizontal="center"/>
    </xf>
    <xf numFmtId="0" fontId="54" fillId="17" borderId="71" xfId="7" applyFont="1" applyFill="1" applyBorder="1" applyAlignment="1">
      <alignment horizontal="center"/>
    </xf>
    <xf numFmtId="0" fontId="54" fillId="17" borderId="72" xfId="7" applyFont="1" applyFill="1" applyBorder="1" applyAlignment="1">
      <alignment horizontal="center"/>
    </xf>
    <xf numFmtId="0" fontId="3" fillId="0" borderId="0" xfId="7" applyAlignment="1">
      <alignment horizontal="left"/>
    </xf>
    <xf numFmtId="0" fontId="3" fillId="0" borderId="9" xfId="7" applyBorder="1" applyAlignment="1">
      <alignment horizontal="left"/>
    </xf>
    <xf numFmtId="0" fontId="3" fillId="0" borderId="73" xfId="7" applyBorder="1" applyAlignment="1">
      <alignment horizontal="left"/>
    </xf>
    <xf numFmtId="0" fontId="3" fillId="0" borderId="44" xfId="7" applyBorder="1" applyAlignment="1">
      <alignment horizontal="left"/>
    </xf>
    <xf numFmtId="0" fontId="15" fillId="14" borderId="0" xfId="0" applyFont="1" applyFill="1" applyAlignment="1">
      <alignment horizontal="center" vertical="center"/>
    </xf>
    <xf numFmtId="0" fontId="15" fillId="15" borderId="0" xfId="0" applyFont="1" applyFill="1" applyAlignment="1">
      <alignment horizontal="center" vertical="center"/>
    </xf>
    <xf numFmtId="0" fontId="15" fillId="16" borderId="0" xfId="0" applyFont="1" applyFill="1" applyAlignment="1">
      <alignment horizontal="center" vertical="center"/>
    </xf>
    <xf numFmtId="14" fontId="15" fillId="11" borderId="19" xfId="0" applyNumberFormat="1" applyFont="1" applyFill="1" applyBorder="1" applyAlignment="1">
      <alignment horizontal="center" vertical="center" wrapText="1"/>
    </xf>
    <xf numFmtId="14" fontId="15" fillId="11" borderId="21" xfId="0" applyNumberFormat="1" applyFont="1" applyFill="1" applyBorder="1" applyAlignment="1">
      <alignment horizontal="center" vertical="center" wrapText="1"/>
    </xf>
    <xf numFmtId="0" fontId="16" fillId="12" borderId="19" xfId="0" applyFont="1" applyFill="1" applyBorder="1" applyAlignment="1">
      <alignment horizontal="center" vertical="center"/>
    </xf>
    <xf numFmtId="0" fontId="16" fillId="12" borderId="20" xfId="0" applyFont="1" applyFill="1" applyBorder="1" applyAlignment="1">
      <alignment horizontal="center" vertical="center"/>
    </xf>
    <xf numFmtId="0" fontId="16" fillId="12" borderId="21" xfId="0" applyFont="1" applyFill="1" applyBorder="1" applyAlignment="1">
      <alignment horizontal="center" vertical="center"/>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9"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40" xfId="0" applyFont="1" applyFill="1" applyBorder="1" applyAlignment="1">
      <alignment horizontal="center" vertical="center" wrapText="1"/>
    </xf>
    <xf numFmtId="14" fontId="13" fillId="7" borderId="11" xfId="0" applyNumberFormat="1" applyFont="1" applyFill="1" applyBorder="1" applyAlignment="1">
      <alignment horizontal="center" vertical="center" wrapText="1"/>
    </xf>
    <xf numFmtId="0" fontId="16" fillId="5" borderId="11" xfId="0" applyFont="1" applyFill="1" applyBorder="1" applyAlignment="1">
      <alignment horizontal="center" vertical="center"/>
    </xf>
    <xf numFmtId="0" fontId="16" fillId="3" borderId="11" xfId="0" applyFont="1" applyFill="1" applyBorder="1" applyAlignment="1">
      <alignment horizontal="center" vertical="center"/>
    </xf>
    <xf numFmtId="0" fontId="16" fillId="3" borderId="12" xfId="0" applyFont="1" applyFill="1" applyBorder="1" applyAlignment="1">
      <alignment horizontal="center" vertical="center"/>
    </xf>
    <xf numFmtId="0" fontId="23" fillId="14" borderId="2"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11" fillId="14" borderId="46" xfId="0" applyFont="1" applyFill="1" applyBorder="1" applyAlignment="1">
      <alignment horizontal="center" vertical="center" wrapText="1"/>
    </xf>
    <xf numFmtId="0" fontId="23" fillId="15" borderId="2"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5" borderId="46" xfId="0" applyFont="1" applyFill="1" applyBorder="1" applyAlignment="1">
      <alignment horizontal="center" vertical="center" wrapText="1"/>
    </xf>
    <xf numFmtId="3" fontId="13" fillId="2" borderId="37" xfId="0" applyNumberFormat="1" applyFont="1" applyFill="1" applyBorder="1" applyAlignment="1">
      <alignment horizontal="center" vertical="center"/>
    </xf>
    <xf numFmtId="3" fontId="13" fillId="2" borderId="28" xfId="0" applyNumberFormat="1" applyFont="1" applyFill="1" applyBorder="1" applyAlignment="1">
      <alignment horizontal="center" vertical="center"/>
    </xf>
    <xf numFmtId="3" fontId="13" fillId="2" borderId="8" xfId="0" applyNumberFormat="1" applyFont="1" applyFill="1" applyBorder="1" applyAlignment="1">
      <alignment horizontal="center" vertical="center"/>
    </xf>
    <xf numFmtId="3" fontId="13" fillId="2" borderId="9" xfId="0" applyNumberFormat="1" applyFont="1" applyFill="1" applyBorder="1" applyAlignment="1">
      <alignment horizontal="center" vertical="center"/>
    </xf>
    <xf numFmtId="3" fontId="13" fillId="2" borderId="38" xfId="0" applyNumberFormat="1" applyFont="1" applyFill="1" applyBorder="1" applyAlignment="1">
      <alignment horizontal="center" vertical="center"/>
    </xf>
    <xf numFmtId="3" fontId="13" fillId="2" borderId="40" xfId="0" applyNumberFormat="1" applyFont="1" applyFill="1" applyBorder="1" applyAlignment="1">
      <alignment horizontal="center" vertical="center"/>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39" fillId="4" borderId="41" xfId="0" applyFont="1" applyFill="1" applyBorder="1" applyAlignment="1">
      <alignment horizontal="center" vertical="center" wrapText="1"/>
    </xf>
    <xf numFmtId="0" fontId="39" fillId="4" borderId="45"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10" borderId="37" xfId="0" applyFont="1" applyFill="1" applyBorder="1" applyAlignment="1">
      <alignment horizontal="center" vertical="center" wrapText="1"/>
    </xf>
    <xf numFmtId="0" fontId="16" fillId="10" borderId="27" xfId="0" applyFont="1" applyFill="1" applyBorder="1" applyAlignment="1">
      <alignment horizontal="center" vertical="center" wrapText="1"/>
    </xf>
    <xf numFmtId="0" fontId="16" fillId="10" borderId="54" xfId="0" applyFont="1" applyFill="1" applyBorder="1" applyAlignment="1">
      <alignment horizontal="center" vertical="center" wrapText="1"/>
    </xf>
    <xf numFmtId="0" fontId="16" fillId="10" borderId="8"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10" borderId="55" xfId="0" applyFont="1" applyFill="1" applyBorder="1" applyAlignment="1">
      <alignment horizontal="center" vertical="center" wrapText="1"/>
    </xf>
    <xf numFmtId="0" fontId="16" fillId="10" borderId="56" xfId="0" applyFont="1" applyFill="1" applyBorder="1" applyAlignment="1">
      <alignment horizontal="center" vertical="center" wrapText="1"/>
    </xf>
    <xf numFmtId="0" fontId="16" fillId="10" borderId="57" xfId="0" applyFont="1" applyFill="1" applyBorder="1" applyAlignment="1">
      <alignment horizontal="center" vertical="center" wrapText="1"/>
    </xf>
    <xf numFmtId="0" fontId="16" fillId="10" borderId="58" xfId="0" applyFont="1" applyFill="1" applyBorder="1" applyAlignment="1">
      <alignment horizontal="center" vertical="center" wrapText="1"/>
    </xf>
    <xf numFmtId="0" fontId="16" fillId="9" borderId="19" xfId="0" applyFont="1" applyFill="1" applyBorder="1" applyAlignment="1">
      <alignment horizontal="center" vertical="center"/>
    </xf>
    <xf numFmtId="0" fontId="16" fillId="9" borderId="20" xfId="0" applyFont="1" applyFill="1" applyBorder="1" applyAlignment="1">
      <alignment horizontal="center" vertical="center"/>
    </xf>
    <xf numFmtId="0" fontId="16" fillId="9" borderId="48" xfId="0" applyFont="1" applyFill="1" applyBorder="1" applyAlignment="1">
      <alignment horizontal="center" vertical="center"/>
    </xf>
    <xf numFmtId="0" fontId="15" fillId="10" borderId="33" xfId="0" applyFont="1" applyFill="1" applyBorder="1" applyAlignment="1">
      <alignment horizontal="center" vertical="center" wrapText="1"/>
    </xf>
    <xf numFmtId="0" fontId="15" fillId="10" borderId="49"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5" fillId="10" borderId="50"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15" fillId="10" borderId="26" xfId="0" applyFont="1" applyFill="1" applyBorder="1" applyAlignment="1">
      <alignment horizontal="center" vertical="center" wrapText="1"/>
    </xf>
    <xf numFmtId="0" fontId="15" fillId="10" borderId="52" xfId="0" applyFont="1" applyFill="1" applyBorder="1" applyAlignment="1">
      <alignment horizontal="center" vertical="center" wrapText="1"/>
    </xf>
    <xf numFmtId="0" fontId="28" fillId="16" borderId="2" xfId="0" applyFont="1" applyFill="1" applyBorder="1" applyAlignment="1">
      <alignment horizontal="center" vertical="center" wrapText="1"/>
    </xf>
    <xf numFmtId="0" fontId="28" fillId="16" borderId="5"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11" fillId="15" borderId="41" xfId="0" applyFont="1" applyFill="1" applyBorder="1" applyAlignment="1" applyProtection="1">
      <alignment horizontal="left" vertical="center"/>
      <protection locked="0"/>
    </xf>
    <xf numFmtId="0" fontId="11" fillId="15" borderId="60" xfId="0" applyFont="1" applyFill="1" applyBorder="1" applyAlignment="1" applyProtection="1">
      <alignment horizontal="left" vertical="center"/>
      <protection locked="0"/>
    </xf>
    <xf numFmtId="0" fontId="11" fillId="15" borderId="42" xfId="0" applyFont="1" applyFill="1" applyBorder="1" applyAlignment="1" applyProtection="1">
      <alignment horizontal="left" vertical="center"/>
      <protection locked="0"/>
    </xf>
    <xf numFmtId="0" fontId="16" fillId="2" borderId="15"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1" fillId="17" borderId="59" xfId="0" applyFont="1" applyFill="1" applyBorder="1" applyAlignment="1">
      <alignment horizontal="center" vertical="center" wrapText="1"/>
    </xf>
    <xf numFmtId="0" fontId="11" fillId="17" borderId="0" xfId="0" applyFont="1" applyFill="1" applyAlignment="1">
      <alignment horizontal="center" vertical="center" wrapText="1"/>
    </xf>
    <xf numFmtId="14" fontId="12" fillId="15" borderId="16" xfId="0" applyNumberFormat="1" applyFont="1" applyFill="1" applyBorder="1" applyAlignment="1" applyProtection="1">
      <alignment horizontal="left" vertical="center"/>
      <protection locked="0"/>
    </xf>
    <xf numFmtId="14" fontId="12" fillId="15" borderId="17" xfId="0" applyNumberFormat="1" applyFont="1" applyFill="1" applyBorder="1" applyAlignment="1" applyProtection="1">
      <alignment horizontal="left" vertical="center"/>
      <protection locked="0"/>
    </xf>
    <xf numFmtId="0" fontId="16" fillId="2" borderId="43" xfId="0" applyFont="1" applyFill="1" applyBorder="1" applyAlignment="1">
      <alignment horizontal="center" vertical="center" wrapText="1"/>
    </xf>
    <xf numFmtId="0" fontId="16" fillId="2" borderId="44" xfId="0" applyFont="1" applyFill="1" applyBorder="1" applyAlignment="1">
      <alignment horizontal="center" vertical="center" wrapText="1"/>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196">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ont>
        <b/>
        <i val="0"/>
        <color rgb="FFFF0000"/>
      </font>
    </dxf>
    <dxf>
      <font>
        <b/>
        <i val="0"/>
        <color rgb="FFFF0000"/>
      </font>
    </dxf>
    <dxf>
      <font>
        <b/>
        <i val="0"/>
        <strike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b/>
        <i val="0"/>
        <color rgb="FFFF0000"/>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274320</xdr:colOff>
          <xdr:row>3</xdr:row>
          <xdr:rowOff>160020</xdr:rowOff>
        </xdr:from>
        <xdr:to>
          <xdr:col>2</xdr:col>
          <xdr:colOff>1188720</xdr:colOff>
          <xdr:row>3</xdr:row>
          <xdr:rowOff>944880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0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xdr:row>
          <xdr:rowOff>114300</xdr:rowOff>
        </xdr:from>
        <xdr:to>
          <xdr:col>2</xdr:col>
          <xdr:colOff>1150620</xdr:colOff>
          <xdr:row>4</xdr:row>
          <xdr:rowOff>800100</xdr:rowOff>
        </xdr:to>
        <xdr:sp macro="" textlink="">
          <xdr:nvSpPr>
            <xdr:cNvPr id="25609" name="Object 9" hidden="1">
              <a:extLst>
                <a:ext uri="{63B3BB69-23CF-44E3-9099-C40C66FF867C}">
                  <a14:compatExt spid="_x0000_s25609"/>
                </a:ext>
                <a:ext uri="{FF2B5EF4-FFF2-40B4-BE49-F238E27FC236}">
                  <a16:creationId xmlns:a16="http://schemas.microsoft.com/office/drawing/2014/main" id="{00000000-0008-0000-0000-000009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5</xdr:row>
          <xdr:rowOff>144780</xdr:rowOff>
        </xdr:from>
        <xdr:to>
          <xdr:col>2</xdr:col>
          <xdr:colOff>1150620</xdr:colOff>
          <xdr:row>5</xdr:row>
          <xdr:rowOff>830580</xdr:rowOff>
        </xdr:to>
        <xdr:sp macro="" textlink="">
          <xdr:nvSpPr>
            <xdr:cNvPr id="25612" name="Object 12" hidden="1">
              <a:extLst>
                <a:ext uri="{63B3BB69-23CF-44E3-9099-C40C66FF867C}">
                  <a14:compatExt spid="_x0000_s25612"/>
                </a:ext>
                <a:ext uri="{FF2B5EF4-FFF2-40B4-BE49-F238E27FC236}">
                  <a16:creationId xmlns:a16="http://schemas.microsoft.com/office/drawing/2014/main" id="{00000000-0008-0000-0000-00000C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00000000-0008-0000-0200-000004000000}"/>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00000000-0008-0000-0200-000005000000}"/>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00000000-0008-0000-0200-000006000000}"/>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876300</xdr:colOff>
      <xdr:row>29</xdr:row>
      <xdr:rowOff>137160</xdr:rowOff>
    </xdr:from>
    <xdr:to>
      <xdr:col>5</xdr:col>
      <xdr:colOff>228600</xdr:colOff>
      <xdr:row>30</xdr:row>
      <xdr:rowOff>160020</xdr:rowOff>
    </xdr:to>
    <xdr:sp macro="" textlink="">
      <xdr:nvSpPr>
        <xdr:cNvPr id="7" name="TextovéPole 6">
          <a:extLst>
            <a:ext uri="{FF2B5EF4-FFF2-40B4-BE49-F238E27FC236}">
              <a16:creationId xmlns:a16="http://schemas.microsoft.com/office/drawing/2014/main" id="{00000000-0008-0000-0200-000007000000}"/>
            </a:ext>
          </a:extLst>
        </xdr:cNvPr>
        <xdr:cNvSpPr txBox="1"/>
      </xdr:nvSpPr>
      <xdr:spPr>
        <a:xfrm>
          <a:off x="4587240" y="19110960"/>
          <a:ext cx="525780" cy="2971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NEBO</a:t>
          </a:r>
        </a:p>
      </xdr:txBody>
    </xdr:sp>
    <xdr:clientData/>
  </xdr:twoCellAnchor>
  <xdr:twoCellAnchor>
    <xdr:from>
      <xdr:col>3</xdr:col>
      <xdr:colOff>739140</xdr:colOff>
      <xdr:row>29</xdr:row>
      <xdr:rowOff>121920</xdr:rowOff>
    </xdr:from>
    <xdr:to>
      <xdr:col>4</xdr:col>
      <xdr:colOff>449580</xdr:colOff>
      <xdr:row>30</xdr:row>
      <xdr:rowOff>167640</xdr:rowOff>
    </xdr:to>
    <xdr:sp macro="" textlink="">
      <xdr:nvSpPr>
        <xdr:cNvPr id="8" name="TextovéPole 7">
          <a:extLst>
            <a:ext uri="{FF2B5EF4-FFF2-40B4-BE49-F238E27FC236}">
              <a16:creationId xmlns:a16="http://schemas.microsoft.com/office/drawing/2014/main" id="{00000000-0008-0000-0200-000008000000}"/>
            </a:ext>
          </a:extLst>
        </xdr:cNvPr>
        <xdr:cNvSpPr txBox="1"/>
      </xdr:nvSpPr>
      <xdr:spPr>
        <a:xfrm>
          <a:off x="3276600" y="19095720"/>
          <a:ext cx="883920" cy="3200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A </a:t>
          </a:r>
          <a:r>
            <a:rPr lang="cs-CZ" sz="1100" baseline="0"/>
            <a:t>ZÁROVEŇ</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00000000-0008-0000-0700-000002000000}"/>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00000000-0008-0000-0700-000003000000}"/>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00000000-0008-0000-0700-000004000000}"/>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00000000-0008-0000-1200-000002000000}"/>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00000000-0008-0000-1200-000003000000}"/>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174" dataDxfId="173" headerRowBorderDxfId="171" tableBorderDxfId="172" totalsRowBorderDxfId="170">
  <tableColumns count="7">
    <tableColumn id="1" xr3:uid="{01DB8ED6-B402-4931-B555-70425392122E}" name="Sloupec1" dataDxfId="169"/>
    <tableColumn id="2" xr3:uid="{635FA0D5-653E-4119-844B-543A333C2EE7}" name="Sloupec2" dataDxfId="168"/>
    <tableColumn id="3" xr3:uid="{AF9ADD1F-5D23-4721-B481-B89FACCE0D6E}" name="Sloupec3" dataDxfId="167"/>
    <tableColumn id="4" xr3:uid="{332D9350-F5D3-4D44-9C1A-B2BBA6E74262}" name="Sloupec4" dataDxfId="166"/>
    <tableColumn id="5" xr3:uid="{C3D66235-2BF1-4654-8B88-E852472F6C7A}" name="Sloupec5" dataDxfId="165"/>
    <tableColumn id="6" xr3:uid="{B8A540F7-7138-4F5B-B804-5179D9D22644}" name="Sloupec6" dataDxfId="164"/>
    <tableColumn id="7" xr3:uid="{0E482082-64BE-4AF7-8122-1B06F41278A9}" name="Sloupec7" dataDxfId="16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ecb.europa.eu/stats/policy_and_exchange_rates/euro_reference_exchange_rates/html/index.en.html"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A6FED-C268-452D-AB6C-FC2193F22284}">
  <dimension ref="A2:B6"/>
  <sheetViews>
    <sheetView showGridLines="0" topLeftCell="C1" workbookViewId="0">
      <selection activeCell="K7" sqref="K7"/>
    </sheetView>
  </sheetViews>
  <sheetFormatPr defaultRowHeight="15.6"/>
  <cols>
    <col min="2" max="2" width="21.375" bestFit="1" customWidth="1"/>
    <col min="3" max="3" width="17.625" customWidth="1"/>
    <col min="7" max="7" width="23.5" bestFit="1" customWidth="1"/>
  </cols>
  <sheetData>
    <row r="2" spans="1:2">
      <c r="A2" s="314" t="s">
        <v>0</v>
      </c>
    </row>
    <row r="4" spans="1:2" ht="81.599999999999994" customHeight="1">
      <c r="B4" s="312" t="s">
        <v>1</v>
      </c>
    </row>
    <row r="5" spans="1:2" ht="81.599999999999994" customHeight="1">
      <c r="B5" s="313" t="s">
        <v>2</v>
      </c>
    </row>
    <row r="6" spans="1:2" ht="81.599999999999994" customHeight="1">
      <c r="B6" s="312" t="s">
        <v>3</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cument" dvAspect="DVASPECT_ICON" shapeId="25607" r:id="rId4">
          <objectPr defaultSize="0" r:id="rId5">
            <anchor moveWithCells="1">
              <from>
                <xdr:col>2</xdr:col>
                <xdr:colOff>274320</xdr:colOff>
                <xdr:row>3</xdr:row>
                <xdr:rowOff>160020</xdr:rowOff>
              </from>
              <to>
                <xdr:col>2</xdr:col>
                <xdr:colOff>1188720</xdr:colOff>
                <xdr:row>3</xdr:row>
                <xdr:rowOff>944880</xdr:rowOff>
              </to>
            </anchor>
          </objectPr>
        </oleObject>
      </mc:Choice>
      <mc:Fallback>
        <oleObject progId="Document" dvAspect="DVASPECT_ICON" shapeId="25607" r:id="rId4"/>
      </mc:Fallback>
    </mc:AlternateContent>
    <mc:AlternateContent xmlns:mc="http://schemas.openxmlformats.org/markup-compatibility/2006">
      <mc:Choice Requires="x14">
        <oleObject progId="Document" dvAspect="DVASPECT_ICON" shapeId="25609" r:id="rId6">
          <objectPr defaultSize="0" r:id="rId7">
            <anchor moveWithCells="1">
              <from>
                <xdr:col>2</xdr:col>
                <xdr:colOff>236220</xdr:colOff>
                <xdr:row>4</xdr:row>
                <xdr:rowOff>114300</xdr:rowOff>
              </from>
              <to>
                <xdr:col>2</xdr:col>
                <xdr:colOff>1150620</xdr:colOff>
                <xdr:row>4</xdr:row>
                <xdr:rowOff>800100</xdr:rowOff>
              </to>
            </anchor>
          </objectPr>
        </oleObject>
      </mc:Choice>
      <mc:Fallback>
        <oleObject progId="Document" dvAspect="DVASPECT_ICON" shapeId="25609" r:id="rId6"/>
      </mc:Fallback>
    </mc:AlternateContent>
    <mc:AlternateContent xmlns:mc="http://schemas.openxmlformats.org/markup-compatibility/2006">
      <mc:Choice Requires="x14">
        <oleObject progId="Document" dvAspect="DVASPECT_ICON" shapeId="25612" r:id="rId8">
          <objectPr defaultSize="0" r:id="rId9">
            <anchor moveWithCells="1">
              <from>
                <xdr:col>2</xdr:col>
                <xdr:colOff>236220</xdr:colOff>
                <xdr:row>5</xdr:row>
                <xdr:rowOff>144780</xdr:rowOff>
              </from>
              <to>
                <xdr:col>2</xdr:col>
                <xdr:colOff>1150620</xdr:colOff>
                <xdr:row>5</xdr:row>
                <xdr:rowOff>830580</xdr:rowOff>
              </to>
            </anchor>
          </objectPr>
        </oleObject>
      </mc:Choice>
      <mc:Fallback>
        <oleObject progId="Document" dvAspect="DVASPECT_ICON" shapeId="25612"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6"/>
  <cols>
    <col min="1" max="1" width="9" style="164"/>
    <col min="2" max="3" width="13.125" style="164" customWidth="1"/>
    <col min="4" max="4" width="29.125" style="164" customWidth="1"/>
    <col min="5" max="7" width="13.125" style="164" customWidth="1"/>
    <col min="8" max="8" width="10.5" style="164" customWidth="1"/>
    <col min="9" max="16384" width="9" style="164"/>
  </cols>
  <sheetData>
    <row r="6" spans="1:8">
      <c r="B6" s="165" t="s">
        <v>380</v>
      </c>
      <c r="C6" s="165" t="s">
        <v>381</v>
      </c>
      <c r="D6" s="166" t="s">
        <v>382</v>
      </c>
      <c r="E6" s="166" t="s">
        <v>383</v>
      </c>
      <c r="F6" s="166" t="s">
        <v>384</v>
      </c>
      <c r="G6" s="166" t="s">
        <v>385</v>
      </c>
      <c r="H6" s="166" t="s">
        <v>386</v>
      </c>
    </row>
    <row r="7" spans="1:8" ht="124.15">
      <c r="A7" s="167"/>
      <c r="B7" s="168" t="s">
        <v>387</v>
      </c>
      <c r="C7" s="168" t="s">
        <v>388</v>
      </c>
      <c r="D7" s="169" t="s">
        <v>389</v>
      </c>
      <c r="E7" s="169" t="s">
        <v>390</v>
      </c>
      <c r="F7" s="166"/>
      <c r="G7" s="166"/>
      <c r="H7" s="166"/>
    </row>
    <row r="8" spans="1:8">
      <c r="B8" s="166" t="s">
        <v>391</v>
      </c>
      <c r="C8" s="166" t="s">
        <v>391</v>
      </c>
      <c r="D8" s="166"/>
      <c r="E8" s="166" t="s">
        <v>166</v>
      </c>
      <c r="F8" s="166" t="s">
        <v>172</v>
      </c>
      <c r="G8" s="166"/>
      <c r="H8" s="166"/>
    </row>
    <row r="9" spans="1:8" ht="41.45">
      <c r="B9" s="166" t="s">
        <v>391</v>
      </c>
      <c r="C9" s="166" t="s">
        <v>392</v>
      </c>
      <c r="D9" s="165" t="s">
        <v>393</v>
      </c>
      <c r="E9" s="166" t="s">
        <v>166</v>
      </c>
      <c r="F9" s="166" t="s">
        <v>172</v>
      </c>
      <c r="G9" s="166"/>
      <c r="H9" s="166"/>
    </row>
    <row r="10" spans="1:8">
      <c r="B10" s="166" t="s">
        <v>304</v>
      </c>
      <c r="C10" s="166" t="s">
        <v>392</v>
      </c>
      <c r="D10" s="166" t="s">
        <v>394</v>
      </c>
      <c r="E10" s="166" t="s">
        <v>166</v>
      </c>
      <c r="F10" s="166" t="s">
        <v>172</v>
      </c>
      <c r="G10" s="166" t="s">
        <v>151</v>
      </c>
      <c r="H10" s="166"/>
    </row>
    <row r="11" spans="1:8">
      <c r="B11" s="166" t="s">
        <v>304</v>
      </c>
      <c r="C11" s="166" t="s">
        <v>392</v>
      </c>
      <c r="D11" s="166" t="s">
        <v>395</v>
      </c>
      <c r="E11" s="166" t="s">
        <v>166</v>
      </c>
      <c r="F11" s="166" t="s">
        <v>172</v>
      </c>
      <c r="G11" s="166" t="s">
        <v>158</v>
      </c>
      <c r="H11" s="166"/>
    </row>
    <row r="12" spans="1:8">
      <c r="B12" s="166" t="s">
        <v>396</v>
      </c>
      <c r="C12" s="166"/>
      <c r="D12" s="166" t="s">
        <v>394</v>
      </c>
      <c r="E12" s="166" t="s">
        <v>151</v>
      </c>
      <c r="F12" s="166" t="s">
        <v>166</v>
      </c>
      <c r="G12" s="166" t="s">
        <v>172</v>
      </c>
      <c r="H12" s="166" t="s">
        <v>179</v>
      </c>
    </row>
    <row r="13" spans="1:8">
      <c r="B13" s="166" t="s">
        <v>396</v>
      </c>
      <c r="C13" s="166"/>
      <c r="D13" s="166" t="s">
        <v>395</v>
      </c>
      <c r="E13" s="166" t="s">
        <v>158</v>
      </c>
      <c r="F13" s="166" t="s">
        <v>166</v>
      </c>
      <c r="G13" s="166" t="s">
        <v>172</v>
      </c>
      <c r="H13" s="166" t="s">
        <v>179</v>
      </c>
    </row>
    <row r="14" spans="1:8" ht="41.45">
      <c r="B14" s="166" t="s">
        <v>396</v>
      </c>
      <c r="C14" s="166"/>
      <c r="D14" s="165" t="s">
        <v>393</v>
      </c>
      <c r="E14" s="166" t="s">
        <v>166</v>
      </c>
      <c r="F14" s="166" t="s">
        <v>172</v>
      </c>
      <c r="G14" s="166" t="s">
        <v>179</v>
      </c>
      <c r="H14" s="166"/>
    </row>
    <row r="15" spans="1:8">
      <c r="B15" s="166"/>
      <c r="C15" s="166"/>
      <c r="D15" s="165" t="s">
        <v>2</v>
      </c>
      <c r="E15" s="166" t="s">
        <v>166</v>
      </c>
      <c r="F15" s="166" t="s">
        <v>172</v>
      </c>
      <c r="G15" s="166"/>
      <c r="H15" s="166"/>
    </row>
  </sheetData>
  <pageMargins left="0.7" right="0.7" top="0.78740157499999996" bottom="0.78740157499999996"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zoomScaleNormal="100" workbookViewId="0">
      <pane ySplit="2" topLeftCell="A12" activePane="bottomLeft" state="frozen"/>
      <selection pane="bottomLeft" activeCell="B10" sqref="B10:F13"/>
      <selection activeCell="G47" sqref="G47"/>
    </sheetView>
  </sheetViews>
  <sheetFormatPr defaultColWidth="11" defaultRowHeight="13.9"/>
  <cols>
    <col min="1" max="1" width="4.5" style="1" customWidth="1"/>
    <col min="2" max="2" width="58.5" style="2" customWidth="1"/>
    <col min="3" max="3" width="13.125" style="2" customWidth="1"/>
    <col min="4" max="4" width="11.625" style="3" customWidth="1"/>
    <col min="5" max="5" width="15.5" style="3" customWidth="1"/>
    <col min="6" max="6" width="17.625" style="2" customWidth="1"/>
    <col min="7" max="7" width="17" style="4" customWidth="1"/>
    <col min="8" max="13" width="11" style="5"/>
    <col min="14" max="16384" width="11" style="3"/>
  </cols>
  <sheetData>
    <row r="1" spans="1:13" ht="5.25" customHeight="1"/>
    <row r="2" spans="1:13" ht="41.45" customHeight="1">
      <c r="B2" s="20" t="s">
        <v>397</v>
      </c>
      <c r="C2" s="515" t="s">
        <v>398</v>
      </c>
      <c r="D2" s="515"/>
      <c r="E2" s="515"/>
      <c r="F2" s="515"/>
      <c r="H2" s="10"/>
    </row>
    <row r="3" spans="1:13" ht="5.25" customHeight="1" thickBot="1"/>
    <row r="4" spans="1:13" ht="17.25" customHeight="1">
      <c r="A4" s="6" t="s">
        <v>399</v>
      </c>
      <c r="B4" s="553" t="s">
        <v>400</v>
      </c>
      <c r="C4" s="554"/>
      <c r="D4" s="555" t="str">
        <f>IF(ISTEXT(VLOOKUP('1b Formulář_kategorie podniku'!G13,'2b Právní formy žadatelů'!E5:E7,1,FALSE)),IF(ISBLANK('1b Formulář_kategorie podniku'!G7),"",'1b Formulář_kategorie podniku'!G7),"")</f>
        <v/>
      </c>
      <c r="E4" s="555"/>
      <c r="F4" s="556"/>
      <c r="G4" s="5"/>
      <c r="I4" s="3"/>
      <c r="J4" s="3"/>
      <c r="K4" s="3"/>
      <c r="L4" s="3"/>
      <c r="M4" s="3"/>
    </row>
    <row r="5" spans="1:13" ht="17.25" customHeight="1">
      <c r="B5" s="541" t="s">
        <v>74</v>
      </c>
      <c r="C5" s="542"/>
      <c r="D5" s="539" t="str">
        <f>IF(ISTEXT(VLOOKUP('1b Formulář_kategorie podniku'!G13,'2b Právní formy žadatelů'!E5:E7,1,FALSE)),IF(ISBLANK('1b Formulář_kategorie podniku'!G8),"",'1b Formulář_kategorie podniku'!G8),"")</f>
        <v/>
      </c>
      <c r="E5" s="539"/>
      <c r="F5" s="540"/>
      <c r="G5" s="7"/>
      <c r="I5" s="3"/>
      <c r="J5" s="3"/>
      <c r="K5" s="3"/>
      <c r="L5" s="3"/>
      <c r="M5" s="3"/>
    </row>
    <row r="6" spans="1:13" ht="17.25" customHeight="1">
      <c r="B6" s="541" t="s">
        <v>75</v>
      </c>
      <c r="C6" s="542"/>
      <c r="D6" s="539" t="str">
        <f>IF(ISTEXT(VLOOKUP('1b Formulář_kategorie podniku'!G13,'2b Právní formy žadatelů'!E5:E7,1,FALSE)),IF(ISBLANK('1b Formulář_kategorie podniku'!G9),"",'1b Formulář_kategorie podniku'!G9),"")</f>
        <v/>
      </c>
      <c r="E6" s="539"/>
      <c r="F6" s="540"/>
      <c r="G6" s="7"/>
      <c r="I6" s="3"/>
      <c r="J6" s="3"/>
      <c r="K6" s="3"/>
      <c r="L6" s="3"/>
      <c r="M6" s="3"/>
    </row>
    <row r="7" spans="1:13" ht="17.25" customHeight="1">
      <c r="B7" s="541" t="s">
        <v>76</v>
      </c>
      <c r="C7" s="542"/>
      <c r="D7" s="557" t="str">
        <f>IF(ISTEXT(VLOOKUP('1b Formulář_kategorie podniku'!G13,'2b Právní formy žadatelů'!E5:E7,1,FALSE)),IF(ISBLANK('1b Formulář_kategorie podniku'!G10),"",'1b Formulář_kategorie podniku'!G10),"")</f>
        <v/>
      </c>
      <c r="E7" s="557"/>
      <c r="F7" s="558"/>
      <c r="G7" s="8"/>
      <c r="I7" s="3"/>
      <c r="J7" s="3"/>
      <c r="K7" s="3"/>
      <c r="L7" s="3"/>
      <c r="M7" s="3"/>
    </row>
    <row r="8" spans="1:13" ht="33.75" customHeight="1" thickBot="1">
      <c r="B8" s="547" t="s">
        <v>77</v>
      </c>
      <c r="C8" s="548"/>
      <c r="D8" s="559" t="str">
        <f>IF(ISTEXT(VLOOKUP('1b Formulář_kategorie podniku'!G13,'2b Právní formy žadatelů'!E5:E7,1,FALSE)),IF(ISBLANK('1b Formulář_kategorie podniku'!G11),"",'1b Formulář_kategorie podniku'!G11),"")</f>
        <v/>
      </c>
      <c r="E8" s="559"/>
      <c r="F8" s="560"/>
      <c r="I8" s="3"/>
      <c r="J8" s="3"/>
      <c r="K8" s="3"/>
      <c r="L8" s="3"/>
      <c r="M8" s="3"/>
    </row>
    <row r="9" spans="1:13" ht="9.9499999999999993" customHeight="1" thickBot="1">
      <c r="C9" s="9"/>
      <c r="J9" s="10"/>
      <c r="K9" s="3"/>
    </row>
    <row r="10" spans="1:13" ht="17.25" customHeight="1">
      <c r="B10" s="553" t="s">
        <v>387</v>
      </c>
      <c r="C10" s="554"/>
      <c r="D10" s="555" t="str">
        <f>IF(ISTEXT(VLOOKUP('1b Formulář_kategorie podniku'!G13,'2b Právní formy žadatelů'!E5:E7,1,FALSE)),(IF('1b Formulář_kategorie podniku'!N41="MSP","Ano","Ne")),"")</f>
        <v/>
      </c>
      <c r="E10" s="555"/>
      <c r="F10" s="556"/>
      <c r="K10" s="3"/>
    </row>
    <row r="11" spans="1:13" ht="33" customHeight="1">
      <c r="B11" s="537" t="s">
        <v>388</v>
      </c>
      <c r="C11" s="538"/>
      <c r="D11" s="539" t="str">
        <f ca="1">IF(ISTEXT(VLOOKUP('1b Formulář_kategorie podniku'!G13,'2b Právní formy žadatelů'!E5:E7,1,FALSE)),IF(ISBLANK('1b Formulář_kategorie podniku'!G10),"",IF(YEARFRAC(D7,TODAY())&lt;3,"Ano","Ne")),"")</f>
        <v/>
      </c>
      <c r="E11" s="539"/>
      <c r="F11" s="540"/>
      <c r="K11" s="3"/>
    </row>
    <row r="12" spans="1:13" ht="17.25" customHeight="1">
      <c r="B12" s="541" t="s">
        <v>79</v>
      </c>
      <c r="C12" s="542"/>
      <c r="D12" s="539" t="str">
        <f>IF(ISTEXT(VLOOKUP('1b Formulář_kategorie podniku'!G13,'2b Právní formy žadatelů'!E5:E7,1,FALSE)),IF(ISBLANK('1b Formulář_kategorie podniku'!G13),"",'1b Formulář_kategorie podniku'!G13),"")</f>
        <v/>
      </c>
      <c r="E12" s="539"/>
      <c r="F12" s="540"/>
      <c r="K12" s="3"/>
    </row>
    <row r="13" spans="1:13" ht="33" customHeight="1" thickBot="1">
      <c r="B13" s="547" t="s">
        <v>401</v>
      </c>
      <c r="C13" s="548"/>
      <c r="D13" s="549" t="str">
        <f>IF(ISTEXT(VLOOKUP('1b Formulář_kategorie podniku'!G13,'2b Právní formy žadatelů'!E5:E7,1,FALSE)),IF(ISBLANK('1b Formulář_kategorie podniku'!G13),"",IF('1b Formulář_kategorie podniku'!B39="Ano","Ne","Ano")),"")</f>
        <v/>
      </c>
      <c r="E13" s="549"/>
      <c r="F13" s="550"/>
      <c r="K13" s="3"/>
    </row>
    <row r="14" spans="1:13" ht="20.25" customHeight="1" thickBot="1">
      <c r="K14" s="3"/>
    </row>
    <row r="15" spans="1:13" ht="29.1" customHeight="1" thickBot="1">
      <c r="A15" s="6" t="s">
        <v>402</v>
      </c>
      <c r="B15" s="551" t="s">
        <v>403</v>
      </c>
      <c r="C15" s="552"/>
      <c r="D15" s="545"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46"/>
      <c r="F15" s="543" t="s">
        <v>404</v>
      </c>
      <c r="G15" s="544"/>
      <c r="K15" s="3"/>
    </row>
    <row r="16" spans="1:13" ht="8.25" customHeight="1" thickBot="1">
      <c r="K16" s="3"/>
    </row>
    <row r="17" spans="1:11" s="5" customFormat="1" ht="20.25" customHeight="1">
      <c r="A17" s="1"/>
      <c r="B17" s="532" t="s">
        <v>405</v>
      </c>
      <c r="C17" s="534" t="s">
        <v>406</v>
      </c>
      <c r="D17" s="534" t="s">
        <v>407</v>
      </c>
      <c r="E17" s="27" t="str">
        <f ca="1">IF(OR(D15="kritéria B,C,D,E",D15="kritéria B,C,D"),"RELEVANTNÍ","NERELEVANTNÍ")</f>
        <v>NERELEVANTNÍ</v>
      </c>
      <c r="F17" s="2"/>
      <c r="G17" s="4"/>
      <c r="K17" s="3"/>
    </row>
    <row r="18" spans="1:11" s="5" customFormat="1" ht="20.25" customHeight="1">
      <c r="A18" s="1"/>
      <c r="B18" s="533"/>
      <c r="C18" s="535"/>
      <c r="D18" s="535"/>
      <c r="E18" s="170" t="str">
        <f>IF($D$8&gt;1,$D$8,"")</f>
        <v/>
      </c>
      <c r="F18" s="2"/>
      <c r="G18" s="4"/>
      <c r="K18" s="3"/>
    </row>
    <row r="19" spans="1:11" s="5" customFormat="1" ht="15" customHeight="1">
      <c r="A19" s="1"/>
      <c r="B19" s="158"/>
      <c r="C19" s="159"/>
      <c r="D19" s="159"/>
      <c r="E19" s="160" t="s">
        <v>408</v>
      </c>
      <c r="F19" s="2"/>
      <c r="G19" s="4"/>
    </row>
    <row r="20" spans="1:11" s="5" customFormat="1" ht="21.75" customHeight="1">
      <c r="A20" s="1"/>
      <c r="B20" s="41" t="s">
        <v>409</v>
      </c>
      <c r="C20" s="256" t="s">
        <v>410</v>
      </c>
      <c r="D20" s="256" t="s">
        <v>411</v>
      </c>
      <c r="E20" s="29"/>
      <c r="F20" s="2"/>
      <c r="G20" s="4"/>
    </row>
    <row r="21" spans="1:11" s="5" customFormat="1" ht="47.25" customHeight="1">
      <c r="A21" s="1"/>
      <c r="B21" s="41" t="s">
        <v>412</v>
      </c>
      <c r="C21" s="256" t="s">
        <v>413</v>
      </c>
      <c r="D21" s="256" t="s">
        <v>414</v>
      </c>
      <c r="E21" s="29"/>
      <c r="F21" s="2"/>
      <c r="G21" s="4"/>
    </row>
    <row r="22" spans="1:11" s="5" customFormat="1" ht="30" customHeight="1">
      <c r="A22" s="1"/>
      <c r="B22" s="41" t="s">
        <v>415</v>
      </c>
      <c r="C22" s="256" t="s">
        <v>413</v>
      </c>
      <c r="D22" s="256" t="s">
        <v>414</v>
      </c>
      <c r="E22" s="29"/>
      <c r="F22" s="2"/>
      <c r="G22" s="4"/>
    </row>
    <row r="23" spans="1:11" s="5" customFormat="1" ht="17.25" customHeight="1" thickBot="1">
      <c r="A23" s="1"/>
      <c r="B23" s="522" t="s">
        <v>416</v>
      </c>
      <c r="C23" s="523"/>
      <c r="D23" s="523"/>
      <c r="E23" s="30" t="str">
        <f>IF(AND((E21+E22)&gt;0,E20&gt;0),"Ne",(IF((ABS(E21+E22))&gt;((E20-(E21+E22))/2),"Ano","Ne")))</f>
        <v>Ne</v>
      </c>
      <c r="F23" s="2"/>
      <c r="G23" s="4"/>
    </row>
    <row r="24" spans="1:11" s="5" customFormat="1" ht="9.9499999999999993" customHeight="1" thickBot="1">
      <c r="A24" s="1"/>
      <c r="B24" s="4"/>
      <c r="C24" s="4"/>
      <c r="E24" s="3"/>
      <c r="F24" s="2"/>
      <c r="G24" s="4"/>
    </row>
    <row r="25" spans="1:11" s="5" customFormat="1" ht="20.25" customHeight="1">
      <c r="A25" s="1"/>
      <c r="B25" s="42" t="s">
        <v>417</v>
      </c>
      <c r="C25" s="536" t="s">
        <v>406</v>
      </c>
      <c r="D25" s="536"/>
      <c r="E25" s="27" t="s">
        <v>418</v>
      </c>
      <c r="F25" s="2"/>
      <c r="G25" s="4"/>
    </row>
    <row r="26" spans="1:11" s="5" customFormat="1" ht="17.25" customHeight="1">
      <c r="A26" s="1"/>
      <c r="B26" s="43" t="s">
        <v>419</v>
      </c>
      <c r="C26" s="531" t="s">
        <v>420</v>
      </c>
      <c r="D26" s="531"/>
      <c r="E26" s="35" t="s">
        <v>302</v>
      </c>
      <c r="F26" s="2"/>
      <c r="G26" s="4"/>
    </row>
    <row r="27" spans="1:11" s="5" customFormat="1" ht="17.25" customHeight="1">
      <c r="A27" s="1"/>
      <c r="B27" s="43" t="s">
        <v>421</v>
      </c>
      <c r="C27" s="531" t="s">
        <v>422</v>
      </c>
      <c r="D27" s="531"/>
      <c r="E27" s="35" t="s">
        <v>302</v>
      </c>
      <c r="F27" s="2"/>
      <c r="G27" s="4"/>
    </row>
    <row r="28" spans="1:11" s="5" customFormat="1" ht="17.25" customHeight="1" thickBot="1">
      <c r="A28" s="1"/>
      <c r="B28" s="522" t="s">
        <v>423</v>
      </c>
      <c r="C28" s="523"/>
      <c r="D28" s="523"/>
      <c r="E28" s="30" t="str">
        <f>IF(OR(E26="Ano",E27="Ano"),"Ano","Ne")</f>
        <v>Ne</v>
      </c>
      <c r="F28" s="2"/>
      <c r="G28" s="4"/>
    </row>
    <row r="29" spans="1:11" s="5" customFormat="1" ht="9.9499999999999993" customHeight="1" thickBot="1">
      <c r="A29" s="1"/>
      <c r="B29" s="4"/>
      <c r="C29" s="4"/>
      <c r="E29" s="3"/>
      <c r="F29" s="2"/>
      <c r="G29" s="4"/>
      <c r="K29" s="3"/>
    </row>
    <row r="30" spans="1:11" s="5" customFormat="1" ht="20.25" customHeight="1">
      <c r="A30" s="1"/>
      <c r="B30" s="42" t="s">
        <v>424</v>
      </c>
      <c r="C30" s="536" t="s">
        <v>406</v>
      </c>
      <c r="D30" s="536"/>
      <c r="E30" s="27" t="s">
        <v>418</v>
      </c>
      <c r="F30" s="2"/>
      <c r="G30" s="4"/>
      <c r="K30" s="3"/>
    </row>
    <row r="31" spans="1:11" s="5" customFormat="1" ht="32.25" customHeight="1">
      <c r="A31" s="1"/>
      <c r="B31" s="43" t="s">
        <v>425</v>
      </c>
      <c r="C31" s="531" t="s">
        <v>422</v>
      </c>
      <c r="D31" s="531"/>
      <c r="E31" s="35" t="s">
        <v>302</v>
      </c>
      <c r="F31" s="2"/>
      <c r="G31" s="4"/>
      <c r="K31" s="3"/>
    </row>
    <row r="32" spans="1:11" s="5" customFormat="1" ht="32.25" customHeight="1">
      <c r="A32" s="1"/>
      <c r="B32" s="43" t="s">
        <v>426</v>
      </c>
      <c r="C32" s="531" t="s">
        <v>422</v>
      </c>
      <c r="D32" s="531"/>
      <c r="E32" s="35" t="s">
        <v>302</v>
      </c>
      <c r="F32" s="2"/>
      <c r="G32" s="4"/>
      <c r="K32" s="3"/>
    </row>
    <row r="33" spans="1:11" s="5" customFormat="1" ht="17.25" customHeight="1" thickBot="1">
      <c r="A33" s="1"/>
      <c r="B33" s="522" t="s">
        <v>427</v>
      </c>
      <c r="C33" s="523"/>
      <c r="D33" s="523"/>
      <c r="E33" s="30" t="str">
        <f>IF(OR(E31="Ano",E32="Ano"),"Ano","Ne")</f>
        <v>Ne</v>
      </c>
      <c r="F33" s="2"/>
      <c r="G33" s="4"/>
      <c r="K33" s="3"/>
    </row>
    <row r="34" spans="1:11" s="5" customFormat="1" ht="9.9499999999999993" customHeight="1" thickBot="1">
      <c r="A34" s="1"/>
      <c r="B34" s="4"/>
      <c r="C34" s="4"/>
      <c r="E34" s="3"/>
      <c r="F34" s="2"/>
      <c r="G34" s="4"/>
      <c r="K34" s="3"/>
    </row>
    <row r="35" spans="1:11" s="5" customFormat="1" ht="20.25" customHeight="1" thickBot="1">
      <c r="A35" s="1"/>
      <c r="B35" s="524" t="s">
        <v>428</v>
      </c>
      <c r="C35" s="525"/>
      <c r="D35" s="526"/>
      <c r="E35" s="38" t="str">
        <f ca="1">IF(OR(D15="kritéria A,C,D,E",D15="kritéria B,C,D,E",D15="kritéria C,D,E"),"RELEVANTNÍ","NERELEVANTNÍ")</f>
        <v>NERELEVANTNÍ</v>
      </c>
      <c r="F35" s="9"/>
      <c r="G35" s="14"/>
      <c r="K35" s="3"/>
    </row>
    <row r="36" spans="1:11" s="5" customFormat="1" ht="5.25" customHeight="1" thickBot="1">
      <c r="A36" s="1"/>
      <c r="B36" s="4"/>
      <c r="C36" s="4"/>
      <c r="E36" s="1"/>
      <c r="F36" s="1"/>
      <c r="G36" s="14"/>
      <c r="K36" s="3"/>
    </row>
    <row r="37" spans="1:11" s="5" customFormat="1" ht="20.25" customHeight="1">
      <c r="A37" s="1"/>
      <c r="B37" s="44" t="s">
        <v>429</v>
      </c>
      <c r="C37" s="45" t="s">
        <v>406</v>
      </c>
      <c r="D37" s="45" t="s">
        <v>430</v>
      </c>
      <c r="E37" s="171" t="str">
        <f>IF(ISBLANK('1b Formulář_kategorie podniku'!G11),"",$D$8)</f>
        <v/>
      </c>
      <c r="F37" s="172" t="str">
        <f>IF(ISBLANK('1b Formulář_kategorie podniku'!G11),"",DATE(YEAR($D$8)-1,MONTH($D$8),DAY($D$8)))</f>
        <v/>
      </c>
      <c r="G37" s="14"/>
      <c r="K37" s="3"/>
    </row>
    <row r="38" spans="1:11" s="5" customFormat="1" ht="14.1" customHeight="1">
      <c r="A38" s="1"/>
      <c r="B38" s="161"/>
      <c r="C38" s="159"/>
      <c r="D38" s="159"/>
      <c r="E38" s="162" t="s">
        <v>408</v>
      </c>
      <c r="F38" s="163" t="s">
        <v>431</v>
      </c>
      <c r="G38" s="14"/>
      <c r="K38" s="3"/>
    </row>
    <row r="39" spans="1:11" s="5" customFormat="1" ht="22.9">
      <c r="A39" s="1"/>
      <c r="B39" s="41" t="s">
        <v>409</v>
      </c>
      <c r="C39" s="256" t="s">
        <v>410</v>
      </c>
      <c r="D39" s="256" t="s">
        <v>411</v>
      </c>
      <c r="E39" s="17"/>
      <c r="F39" s="29"/>
      <c r="G39" s="14"/>
      <c r="H39" s="1"/>
      <c r="K39" s="3"/>
    </row>
    <row r="40" spans="1:11" s="5" customFormat="1" ht="22.9">
      <c r="A40" s="1"/>
      <c r="B40" s="41" t="s">
        <v>432</v>
      </c>
      <c r="C40" s="256" t="s">
        <v>410</v>
      </c>
      <c r="D40" s="256" t="s">
        <v>433</v>
      </c>
      <c r="E40" s="17"/>
      <c r="F40" s="29"/>
      <c r="G40" s="14"/>
      <c r="H40" s="1"/>
      <c r="K40" s="3"/>
    </row>
    <row r="41" spans="1:11" s="5" customFormat="1" ht="17.25" customHeight="1">
      <c r="A41" s="1"/>
      <c r="B41" s="527" t="s">
        <v>434</v>
      </c>
      <c r="C41" s="528"/>
      <c r="D41" s="528"/>
      <c r="E41" s="15" t="str">
        <f>IF((E39)=0,"NR",(E40/E39))</f>
        <v>NR</v>
      </c>
      <c r="F41" s="32" t="str">
        <f>IF((F39)=0,"NR",(F40/F39))</f>
        <v>NR</v>
      </c>
      <c r="G41" s="14"/>
      <c r="H41" s="257"/>
      <c r="K41" s="3"/>
    </row>
    <row r="42" spans="1:11" s="5" customFormat="1" ht="17.25" customHeight="1" thickBot="1">
      <c r="A42" s="1"/>
      <c r="B42" s="522" t="s">
        <v>435</v>
      </c>
      <c r="C42" s="523"/>
      <c r="D42" s="523"/>
      <c r="E42" s="33" t="str">
        <f>IF((E39)="0","Ano",IF((E41)&lt;0,"Chyba",IF(E41&gt;7.5,"Ano","Ne")))</f>
        <v>Ano</v>
      </c>
      <c r="F42" s="34" t="str">
        <f>IF((F39)="0","Ano",IF((F41)&lt;0,"Chyba",IF(F41&gt;7.5,"Ano","Ne")))</f>
        <v>Ano</v>
      </c>
      <c r="G42" s="14"/>
      <c r="K42" s="3"/>
    </row>
    <row r="43" spans="1:11" s="5" customFormat="1" ht="5.25" customHeight="1" thickBot="1">
      <c r="A43" s="1"/>
      <c r="B43" s="4"/>
      <c r="C43" s="4"/>
      <c r="E43" s="1"/>
      <c r="F43" s="1"/>
      <c r="G43" s="14"/>
      <c r="K43" s="3"/>
    </row>
    <row r="44" spans="1:11" s="5" customFormat="1" ht="20.25" customHeight="1">
      <c r="A44" s="1"/>
      <c r="B44" s="44" t="s">
        <v>436</v>
      </c>
      <c r="C44" s="45" t="s">
        <v>406</v>
      </c>
      <c r="D44" s="45" t="s">
        <v>430</v>
      </c>
      <c r="E44" s="171" t="str">
        <f>IF(ISBLANK('1b Formulář_kategorie podniku'!G11),"",$D$8)</f>
        <v/>
      </c>
      <c r="F44" s="172" t="str">
        <f>IF(ISBLANK('1b Formulář_kategorie podniku'!G11),"",DATE(YEAR($D$8)-1,MONTH($D$8),DAY($D$8)))</f>
        <v/>
      </c>
      <c r="G44" s="14"/>
    </row>
    <row r="45" spans="1:11" s="5" customFormat="1" ht="17.25" customHeight="1">
      <c r="A45" s="1"/>
      <c r="B45" s="41" t="s">
        <v>437</v>
      </c>
      <c r="C45" s="258"/>
      <c r="D45" s="259"/>
      <c r="E45" s="17"/>
      <c r="F45" s="29"/>
      <c r="G45" s="14"/>
      <c r="H45" s="1"/>
    </row>
    <row r="46" spans="1:11" s="5" customFormat="1" ht="17.25" customHeight="1">
      <c r="A46" s="1"/>
      <c r="B46" s="41" t="s">
        <v>438</v>
      </c>
      <c r="C46" s="529" t="s">
        <v>439</v>
      </c>
      <c r="D46" s="530"/>
      <c r="E46" s="17"/>
      <c r="F46" s="29"/>
      <c r="G46" s="14"/>
      <c r="H46" s="1"/>
    </row>
    <row r="47" spans="1:11" s="5" customFormat="1" ht="34.15">
      <c r="A47" s="1"/>
      <c r="B47" s="41" t="s">
        <v>440</v>
      </c>
      <c r="C47" s="256" t="s">
        <v>413</v>
      </c>
      <c r="D47" s="256" t="s">
        <v>441</v>
      </c>
      <c r="E47" s="17"/>
      <c r="F47" s="29"/>
      <c r="G47" s="14"/>
      <c r="H47" s="1"/>
    </row>
    <row r="48" spans="1:11" s="5" customFormat="1" ht="17.25" customHeight="1">
      <c r="A48" s="1"/>
      <c r="B48" s="527" t="s">
        <v>442</v>
      </c>
      <c r="C48" s="528"/>
      <c r="D48" s="528"/>
      <c r="E48" s="15" t="str">
        <f>IF(E46=0,"NR",(E45+E46+E47)/E46)</f>
        <v>NR</v>
      </c>
      <c r="F48" s="32" t="str">
        <f>IF(F46=0,"NR",(F45+F46+F47)/F46)</f>
        <v>NR</v>
      </c>
      <c r="G48" s="14"/>
    </row>
    <row r="49" spans="1:7" s="5" customFormat="1" ht="17.25" customHeight="1" thickBot="1">
      <c r="A49" s="1"/>
      <c r="B49" s="522" t="s">
        <v>443</v>
      </c>
      <c r="C49" s="523"/>
      <c r="D49" s="523"/>
      <c r="E49" s="33" t="str">
        <f>IF((E48)="NR","NR",IF((E48)&lt;1,"Ano","Ne"))</f>
        <v>NR</v>
      </c>
      <c r="F49" s="34" t="str">
        <f>IF((F48)="NR","NR",IF((F48)&lt;1,"Ano","Ne"))</f>
        <v>NR</v>
      </c>
      <c r="G49" s="14"/>
    </row>
    <row r="50" spans="1:7" ht="5.25" customHeight="1" thickBot="1">
      <c r="B50" s="4"/>
      <c r="C50" s="4"/>
      <c r="D50" s="5"/>
    </row>
    <row r="51" spans="1:7" s="5" customFormat="1" ht="20.25" customHeight="1" thickBot="1">
      <c r="A51" s="1"/>
      <c r="B51" s="516" t="s">
        <v>444</v>
      </c>
      <c r="C51" s="517"/>
      <c r="D51" s="518"/>
      <c r="E51" s="31" t="str">
        <f>IF(AND(E42="ANO",F42="Ano",E49="Ano",F49="Ano"),"Ano","Ne")</f>
        <v>Ne</v>
      </c>
      <c r="F51" s="2"/>
      <c r="G51" s="7"/>
    </row>
    <row r="52" spans="1:7" s="5" customFormat="1" ht="15" customHeight="1" thickBot="1">
      <c r="A52" s="1"/>
      <c r="B52" s="4"/>
      <c r="C52" s="4"/>
      <c r="E52" s="3"/>
      <c r="F52" s="2"/>
      <c r="G52" s="4"/>
    </row>
    <row r="53" spans="1:7" s="5" customFormat="1" ht="32.25" customHeight="1" thickBot="1">
      <c r="A53" s="1"/>
      <c r="B53" s="519" t="s">
        <v>445</v>
      </c>
      <c r="C53" s="520"/>
      <c r="D53" s="521"/>
      <c r="E53" s="16" t="str">
        <f>IF(OR(E23="Ano",E28="Ano",E33="Ano",E51="Ano"),"Ano","Ne")</f>
        <v>Ne</v>
      </c>
      <c r="F53" s="2"/>
      <c r="G53" s="4"/>
    </row>
    <row r="54" spans="1:7" s="5" customFormat="1" ht="18" customHeight="1">
      <c r="A54" s="1"/>
      <c r="B54" s="2"/>
      <c r="C54" s="2"/>
      <c r="D54" s="3"/>
      <c r="E54" s="3"/>
      <c r="F54" s="2"/>
      <c r="G54" s="4"/>
    </row>
    <row r="55" spans="1:7" s="5" customFormat="1" ht="6" customHeight="1">
      <c r="A55" s="1"/>
      <c r="B55" s="2"/>
      <c r="C55" s="2"/>
      <c r="D55" s="3"/>
      <c r="E55" s="3"/>
      <c r="F55" s="2"/>
      <c r="G55" s="4"/>
    </row>
    <row r="57" spans="1:7" s="5" customFormat="1" ht="21" customHeight="1">
      <c r="A57" s="1"/>
      <c r="B57" s="2"/>
      <c r="C57" s="2"/>
      <c r="D57" s="3"/>
      <c r="E57" s="3"/>
      <c r="F57" s="2"/>
      <c r="G57" s="4"/>
    </row>
    <row r="58" spans="1:7" s="5" customFormat="1" ht="32.25" customHeight="1">
      <c r="A58" s="1"/>
      <c r="B58" s="2"/>
      <c r="C58" s="2"/>
      <c r="D58" s="3"/>
      <c r="E58" s="3"/>
      <c r="F58" s="2"/>
      <c r="G58" s="4"/>
    </row>
  </sheetData>
  <sheetProtection algorithmName="SHA-512" hashValue="/8Yl6cfcNk3wMmDZxPelake6Sq6873TaUJhkNH1F1vLsPA0+4ZIKuwVQHRZncrcMRSqyBwI+ZHCudwoggpa5qw==" saltValue="Asgbxm07khscYMfHjaNUaQ==" spinCount="100000" sheet="1" objects="1" scenarios="1"/>
  <mergeCells count="42">
    <mergeCell ref="B7:C7"/>
    <mergeCell ref="D7:F7"/>
    <mergeCell ref="B8:C8"/>
    <mergeCell ref="D8:F8"/>
    <mergeCell ref="B10:C10"/>
    <mergeCell ref="D10:F10"/>
    <mergeCell ref="B4:C4"/>
    <mergeCell ref="D4:F4"/>
    <mergeCell ref="B5:C5"/>
    <mergeCell ref="D5:F5"/>
    <mergeCell ref="B6:C6"/>
    <mergeCell ref="D6:F6"/>
    <mergeCell ref="B11:C11"/>
    <mergeCell ref="D11:F11"/>
    <mergeCell ref="B12:C12"/>
    <mergeCell ref="D12:F12"/>
    <mergeCell ref="F15:G15"/>
    <mergeCell ref="D15:E15"/>
    <mergeCell ref="B13:C13"/>
    <mergeCell ref="D13:F13"/>
    <mergeCell ref="B15:C15"/>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A1:A24">
    <cfRule type="beginsWith" dxfId="162" priority="38" operator="beginsWith" text="RE">
      <formula>LEFT(A1,LEN("RE"))="RE"</formula>
    </cfRule>
    <cfRule type="containsText" dxfId="161" priority="39" operator="containsText" text="&quot;RELEVANTNÍ&quot;">
      <formula>NOT(ISERROR(SEARCH("""RELEVANTNÍ""",A1)))</formula>
    </cfRule>
  </conditionalFormatting>
  <conditionalFormatting sqref="A26:A29">
    <cfRule type="beginsWith" dxfId="160" priority="57" operator="beginsWith" text="RE">
      <formula>LEFT(A26,LEN("RE"))="RE"</formula>
    </cfRule>
    <cfRule type="containsText" dxfId="159" priority="58" operator="containsText" text="&quot;RELEVANTNÍ&quot;">
      <formula>NOT(ISERROR(SEARCH("""RELEVANTNÍ""",A26)))</formula>
    </cfRule>
  </conditionalFormatting>
  <conditionalFormatting sqref="A31:A1048576">
    <cfRule type="beginsWith" dxfId="158" priority="25" operator="beginsWith" text="RE">
      <formula>LEFT(A31,LEN("RE"))="RE"</formula>
    </cfRule>
    <cfRule type="containsText" dxfId="157" priority="26" operator="containsText" text="&quot;RELEVANTNÍ&quot;">
      <formula>NOT(ISERROR(SEARCH("""RELEVANTNÍ""",A31)))</formula>
    </cfRule>
  </conditionalFormatting>
  <conditionalFormatting sqref="E18:E19">
    <cfRule type="beginsWith" dxfId="156" priority="13" operator="beginsWith" text="RE">
      <formula>LEFT(E18,LEN("RE"))="RE"</formula>
    </cfRule>
  </conditionalFormatting>
  <conditionalFormatting sqref="E20:E22">
    <cfRule type="expression" dxfId="155" priority="33">
      <formula>$E$17="NERELEVANTNÍ"</formula>
    </cfRule>
  </conditionalFormatting>
  <conditionalFormatting sqref="E21:E22">
    <cfRule type="beginsWith" dxfId="154" priority="34" operator="beginsWith" text="RE">
      <formula>LEFT(E21,LEN("RE"))="RE"</formula>
    </cfRule>
  </conditionalFormatting>
  <conditionalFormatting sqref="E23 E28 E33 E51">
    <cfRule type="containsText" dxfId="153" priority="62" operator="containsText" text="Ano">
      <formula>NOT(ISERROR(SEARCH("Ano",E23)))</formula>
    </cfRule>
  </conditionalFormatting>
  <conditionalFormatting sqref="E51 E23 E28 E33">
    <cfRule type="containsText" dxfId="152" priority="61" operator="containsText" text="Ne">
      <formula>NOT(ISERROR(SEARCH("Ne",E23)))</formula>
    </cfRule>
  </conditionalFormatting>
  <conditionalFormatting sqref="E53">
    <cfRule type="containsText" dxfId="151" priority="22" operator="containsText" text="Ne">
      <formula>NOT(ISERROR(SEARCH("Ne",E53)))</formula>
    </cfRule>
    <cfRule type="containsText" dxfId="150" priority="23" operator="containsText" text="Ano">
      <formula>NOT(ISERROR(SEARCH("Ano",E53)))</formula>
    </cfRule>
  </conditionalFormatting>
  <conditionalFormatting sqref="E1:F1 F18:F22">
    <cfRule type="beginsWith" dxfId="149" priority="56" operator="beginsWith" text="RE">
      <formula>LEFT(E1,LEN("RE"))="RE"</formula>
    </cfRule>
  </conditionalFormatting>
  <conditionalFormatting sqref="E3:F17">
    <cfRule type="beginsWith" dxfId="148" priority="4" operator="beginsWith" text="RE">
      <formula>LEFT(E3,LEN("RE"))="RE"</formula>
    </cfRule>
  </conditionalFormatting>
  <conditionalFormatting sqref="E23:F38">
    <cfRule type="beginsWith" dxfId="147" priority="12" operator="beginsWith" text="RE">
      <formula>LEFT(E23,LEN("RE"))="RE"</formula>
    </cfRule>
  </conditionalFormatting>
  <conditionalFormatting sqref="E39:F40">
    <cfRule type="expression" dxfId="146" priority="29">
      <formula>$E$35="NERELEVANTNÍ"</formula>
    </cfRule>
  </conditionalFormatting>
  <conditionalFormatting sqref="E40:F40">
    <cfRule type="beginsWith" dxfId="145" priority="30" operator="beginsWith" text="RE">
      <formula>LEFT(E40,LEN("RE"))="RE"</formula>
    </cfRule>
  </conditionalFormatting>
  <conditionalFormatting sqref="E41:F44">
    <cfRule type="beginsWith" dxfId="144" priority="2" operator="beginsWith" text="RE">
      <formula>LEFT(E41,LEN("RE"))="RE"</formula>
    </cfRule>
  </conditionalFormatting>
  <conditionalFormatting sqref="E45:F47">
    <cfRule type="expression" dxfId="143" priority="27">
      <formula>$E$35="NERELEVANTNÍ"</formula>
    </cfRule>
  </conditionalFormatting>
  <conditionalFormatting sqref="E46:F46">
    <cfRule type="beginsWith" dxfId="142" priority="28" operator="beginsWith" text="RE">
      <formula>LEFT(E46,LEN("RE"))="RE"</formula>
    </cfRule>
  </conditionalFormatting>
  <conditionalFormatting sqref="E48:F1048576">
    <cfRule type="beginsWith" dxfId="141" priority="21" operator="beginsWith" text="RE">
      <formula>LEFT(E48,LEN("RE"))="RE"</formula>
    </cfRule>
  </conditionalFormatting>
  <conditionalFormatting sqref="H39:H41">
    <cfRule type="beginsWith" dxfId="140" priority="50" operator="beginsWith" text="RE">
      <formula>LEFT(H39,LEN("RE"))="RE"</formula>
    </cfRule>
  </conditionalFormatting>
  <conditionalFormatting sqref="H45:H47">
    <cfRule type="beginsWith" dxfId="139" priority="49" operator="beginsWith" text="RE">
      <formula>LEFT(H45,LEN("RE"))="RE"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38" activePane="bottomRight" state="frozen"/>
      <selection pane="bottomRight" activeCell="B28" sqref="B28"/>
      <selection pane="bottomLeft" activeCell="G47" sqref="G47"/>
      <selection pane="topRight" activeCell="G47" sqref="G47"/>
    </sheetView>
  </sheetViews>
  <sheetFormatPr defaultColWidth="11" defaultRowHeight="13.9"/>
  <cols>
    <col min="1" max="1" width="4.5" style="1" customWidth="1"/>
    <col min="2" max="2" width="44.875" style="2" customWidth="1"/>
    <col min="3" max="3" width="12.5" style="2" customWidth="1"/>
    <col min="4" max="4" width="12.5" style="3" customWidth="1"/>
    <col min="5" max="5" width="15.125" style="3" customWidth="1"/>
    <col min="6" max="6" width="12.5" style="2" customWidth="1"/>
    <col min="7" max="7" width="22" style="4" customWidth="1"/>
    <col min="8" max="13" width="10.5" style="5"/>
    <col min="14" max="16384" width="11" style="3"/>
  </cols>
  <sheetData>
    <row r="1" spans="1:13" ht="5.25" customHeight="1"/>
    <row r="2" spans="1:13" ht="38.450000000000003" customHeight="1">
      <c r="B2" s="20" t="s">
        <v>397</v>
      </c>
      <c r="D2" s="561" t="s">
        <v>446</v>
      </c>
      <c r="E2" s="561"/>
      <c r="F2" s="561"/>
    </row>
    <row r="3" spans="1:13" ht="9.6" customHeight="1" thickBot="1"/>
    <row r="4" spans="1:13" ht="17.25" customHeight="1">
      <c r="A4" s="6" t="s">
        <v>399</v>
      </c>
      <c r="B4" s="553" t="s">
        <v>447</v>
      </c>
      <c r="C4" s="554"/>
      <c r="D4" s="555" t="str">
        <f>IF(ISTEXT(VLOOKUP('1b Formulář_kategorie podniku'!G13,'2b Právní formy žadatelů'!E13:E28,1,FALSE)),IF(ISBLANK('1b Formulář_kategorie podniku'!G7),"",IF(ISBLANK('1b Formulář_kategorie podniku'!G7),"",'1b Formulář_kategorie podniku'!G7)),"")</f>
        <v/>
      </c>
      <c r="E4" s="555"/>
      <c r="F4" s="556"/>
      <c r="G4" s="5"/>
    </row>
    <row r="5" spans="1:13" s="2" customFormat="1">
      <c r="A5" s="9"/>
      <c r="B5" s="541" t="s">
        <v>74</v>
      </c>
      <c r="C5" s="542"/>
      <c r="D5" s="539" t="str">
        <f>IF(ISTEXT(VLOOKUP('1b Formulář_kategorie podniku'!G13,'2b Právní formy žadatelů'!E13:E28,1,FALSE)),IF(ISBLANK('1b Formulář_kategorie podniku'!G7),"",IF(ISBLANK('1b Formulář_kategorie podniku'!G8),"",'1b Formulář_kategorie podniku'!G8)),"")</f>
        <v/>
      </c>
      <c r="E5" s="539"/>
      <c r="F5" s="540"/>
      <c r="G5" s="14"/>
      <c r="H5" s="4"/>
      <c r="I5" s="4"/>
      <c r="J5" s="4"/>
      <c r="K5" s="4"/>
      <c r="L5" s="4"/>
      <c r="M5" s="4"/>
    </row>
    <row r="6" spans="1:13" s="2" customFormat="1">
      <c r="A6" s="9"/>
      <c r="B6" s="541" t="s">
        <v>448</v>
      </c>
      <c r="C6" s="542"/>
      <c r="D6" s="539" t="str">
        <f>IF(ISTEXT(VLOOKUP('1b Formulář_kategorie podniku'!G13,'2b Právní formy žadatelů'!E13:E28,1,FALSE)),IF(ISBLANK('1b Formulář_kategorie podniku'!G7),"",IF(ISBLANK('1b Formulář_kategorie podniku'!G9),"",'1b Formulář_kategorie podniku'!G9)),"")</f>
        <v/>
      </c>
      <c r="E6" s="539"/>
      <c r="F6" s="540"/>
      <c r="G6" s="14"/>
      <c r="H6" s="4"/>
      <c r="I6" s="4"/>
      <c r="J6" s="4"/>
      <c r="K6" s="4"/>
      <c r="L6" s="4"/>
      <c r="M6" s="4"/>
    </row>
    <row r="7" spans="1:13" s="2" customFormat="1">
      <c r="A7" s="9"/>
      <c r="B7" s="541" t="s">
        <v>76</v>
      </c>
      <c r="C7" s="542"/>
      <c r="D7" s="557" t="str">
        <f>IF(ISTEXT(VLOOKUP('1b Formulář_kategorie podniku'!G13,'2b Právní formy žadatelů'!E13:E28,1,FALSE)),IF(ISBLANK('1b Formulář_kategorie podniku'!G7),"",IF(ISBLANK('1b Formulář_kategorie podniku'!G10),"",'1b Formulář_kategorie podniku'!G10)),"")</f>
        <v/>
      </c>
      <c r="E7" s="557"/>
      <c r="F7" s="558"/>
      <c r="G7" s="8"/>
      <c r="H7" s="4"/>
      <c r="I7" s="4"/>
      <c r="J7" s="4"/>
      <c r="K7" s="4"/>
      <c r="L7" s="4"/>
      <c r="M7" s="4"/>
    </row>
    <row r="8" spans="1:13" s="2" customFormat="1" ht="29.1" customHeight="1" thickBot="1">
      <c r="A8" s="9"/>
      <c r="B8" s="547" t="s">
        <v>77</v>
      </c>
      <c r="C8" s="548"/>
      <c r="D8" s="559" t="str">
        <f>IF(ISTEXT(VLOOKUP('1b Formulář_kategorie podniku'!G13,'2b Právní formy žadatelů'!E13:E28,1,FALSE)),IF(ISBLANK('1b Formulář_kategorie podniku'!G7),"",IF(ISBLANK('1b Formulář_kategorie podniku'!G11),"",'1b Formulář_kategorie podniku'!G11)),"")</f>
        <v/>
      </c>
      <c r="E8" s="559"/>
      <c r="F8" s="560"/>
      <c r="G8" s="8"/>
      <c r="H8" s="4"/>
      <c r="I8" s="4"/>
      <c r="J8" s="4"/>
      <c r="K8" s="4"/>
      <c r="L8" s="4"/>
      <c r="M8" s="4"/>
    </row>
    <row r="9" spans="1:13" s="2" customFormat="1" ht="14.45" thickBot="1">
      <c r="A9" s="9"/>
      <c r="C9" s="9"/>
      <c r="G9" s="4"/>
      <c r="H9" s="4"/>
      <c r="I9" s="4"/>
      <c r="J9" s="260"/>
      <c r="L9" s="4"/>
      <c r="M9" s="4"/>
    </row>
    <row r="10" spans="1:13" s="2" customFormat="1">
      <c r="A10" s="9"/>
      <c r="B10" s="553" t="s">
        <v>387</v>
      </c>
      <c r="C10" s="554"/>
      <c r="D10" s="566" t="str">
        <f>IF(ISTEXT(VLOOKUP('1b Formulář_kategorie podniku'!G13,'2b Právní formy žadatelů'!E13:E28,1,FALSE)),(IF(ISBLANK('1b Formulář_kategorie podniku'!G13),"",IF('1b Formulář_kategorie podniku'!N41="MSP","Ano","Ne"))),"")</f>
        <v/>
      </c>
      <c r="E10" s="566"/>
      <c r="F10" s="567"/>
      <c r="G10" s="4"/>
      <c r="I10" s="4"/>
      <c r="J10" s="4"/>
      <c r="L10" s="4"/>
      <c r="M10" s="4"/>
    </row>
    <row r="11" spans="1:13" s="2" customFormat="1" ht="30.6" customHeight="1">
      <c r="A11" s="9"/>
      <c r="B11" s="537" t="s">
        <v>388</v>
      </c>
      <c r="C11" s="538"/>
      <c r="D11" s="539" t="str">
        <f ca="1">IF(ISTEXT(VLOOKUP('1b Formulář_kategorie podniku'!G13,'2b Právní formy žadatelů'!E13:E28,1,FALSE)),IF(ISBLANK('1b Formulář_kategorie podniku'!G10),"",IF(YEARFRAC(D7,TODAY())&lt;3,"Ano","Ne")),"")</f>
        <v/>
      </c>
      <c r="E11" s="539"/>
      <c r="F11" s="540"/>
      <c r="G11" s="4"/>
      <c r="H11" s="4"/>
      <c r="I11" s="4"/>
      <c r="J11" s="4"/>
      <c r="L11" s="4"/>
      <c r="M11" s="4"/>
    </row>
    <row r="12" spans="1:13" s="2" customFormat="1">
      <c r="A12" s="9"/>
      <c r="B12" s="541" t="s">
        <v>79</v>
      </c>
      <c r="C12" s="542"/>
      <c r="D12" s="539" t="str">
        <f>IF(ISTEXT(VLOOKUP('1b Formulář_kategorie podniku'!G13,'2b Právní formy žadatelů'!E13:E28,1,FALSE)),IF(ISBLANK('1b Formulář_kategorie podniku'!G13),"",'1b Formulář_kategorie podniku'!G13),"")</f>
        <v/>
      </c>
      <c r="E12" s="539"/>
      <c r="F12" s="540"/>
      <c r="G12" s="4"/>
      <c r="H12" s="4"/>
      <c r="I12" s="4"/>
      <c r="J12" s="4"/>
      <c r="L12" s="4"/>
      <c r="M12" s="4"/>
    </row>
    <row r="13" spans="1:13" s="2" customFormat="1" ht="14.45" thickBot="1">
      <c r="A13" s="9"/>
      <c r="B13" s="547" t="s">
        <v>401</v>
      </c>
      <c r="C13" s="548"/>
      <c r="D13" s="549" t="str">
        <f>IF(ISTEXT(VLOOKUP('1b Formulář_kategorie podniku'!G13,'2b Právní formy žadatelů'!E13:E28,1,FALSE)),IF(ISBLANK('1b Formulář_kategorie podniku'!G13),"",IF('1b Formulář_kategorie podniku'!B39="Ano","Ne","Ano")),"")</f>
        <v/>
      </c>
      <c r="E13" s="549"/>
      <c r="F13" s="550"/>
      <c r="G13" s="4"/>
      <c r="H13" s="4"/>
      <c r="I13" s="4"/>
      <c r="J13" s="4"/>
      <c r="L13" s="4"/>
      <c r="M13" s="4"/>
    </row>
    <row r="14" spans="1:13" ht="20.25" customHeight="1" thickBot="1">
      <c r="K14" s="3"/>
    </row>
    <row r="15" spans="1:13" ht="20.25" customHeight="1" thickBot="1">
      <c r="A15" s="6" t="s">
        <v>402</v>
      </c>
      <c r="B15" s="551" t="s">
        <v>403</v>
      </c>
      <c r="C15" s="552"/>
      <c r="D15" s="545" t="b">
        <f ca="1">IF(AND(D10="Ano",D11="Ano"),"kritéria C,D",IF(AND(D10="Ano",D11="Ne",ISNONTEXT(VLOOKUP(D12,'2i Právní formy žadatelů v MS'!$F$15:$F$22,1,FALSE))),"kritéria C,D",IF(AND(D10="Ano",D11="Ne",ISTEXT(VLOOKUP(D12,'2i Právní formy žadatelů v MS'!$F$15:$F$18,1,FALSE))),"kritéria A,C,D",IF(AND(D10="Ano",D11="Ne",ISTEXT(VLOOKUP(D12,'2i Právní formy žadatelů v MS'!$F$19:$F$22,1,FALSE))),"kritéria B,C,D",IF(AND(D10="Ne",ISTEXT(VLOOKUP(D12,'2i Právní formy žadatelů v MS'!$F$15:$F$18,1,FALSE))),"kritéria A,C,D,E",IF(AND(D10="Ne",ISTEXT(VLOOKUP(D12,'2i Právní formy žadatelů v MS'!$F$19:$F$22,1,FALSE))),"kritéria B,C,D,E",IF(AND(D10="Ne",ISNONTEXT(VLOOKUP(D12,'2i Právní formy žadatelů v MS'!$F$15:$F$22,1,FALSE))),"kritéria C,D,E",IF(AND(D10="Ne",D12="Fyzická osoba nepodnikající"),"kritéria C,D"))))))))</f>
        <v>0</v>
      </c>
      <c r="E15" s="546"/>
      <c r="F15" s="570" t="s">
        <v>404</v>
      </c>
      <c r="G15" s="571"/>
      <c r="K15" s="3"/>
    </row>
    <row r="16" spans="1:13" ht="8.25" customHeight="1" thickBot="1">
      <c r="K16" s="3"/>
    </row>
    <row r="17" spans="1:11" ht="20.25" customHeight="1">
      <c r="B17" s="553" t="s">
        <v>449</v>
      </c>
      <c r="C17" s="568" t="s">
        <v>406</v>
      </c>
      <c r="D17" s="562" t="s">
        <v>407</v>
      </c>
      <c r="E17" s="27" t="str">
        <f ca="1">IF(OR(D15="kritéria A,C,D,E",D15="kritéria A,C,D"),"RELEVANTNÍ","NERELEVANTNÍ")</f>
        <v>NERELEVANTNÍ</v>
      </c>
      <c r="K17" s="3"/>
    </row>
    <row r="18" spans="1:11" s="11" customFormat="1" ht="20.25" customHeight="1">
      <c r="A18" s="1"/>
      <c r="B18" s="541"/>
      <c r="C18" s="569"/>
      <c r="D18" s="563"/>
      <c r="E18" s="170" t="str">
        <f>IF($D$8&gt;1,$D$8,"")</f>
        <v/>
      </c>
    </row>
    <row r="19" spans="1:11" s="11" customFormat="1" ht="11.1" customHeight="1">
      <c r="A19" s="1"/>
      <c r="B19" s="158"/>
      <c r="C19" s="159"/>
      <c r="D19" s="159"/>
      <c r="E19" s="160" t="s">
        <v>408</v>
      </c>
    </row>
    <row r="20" spans="1:11" s="11" customFormat="1" ht="22.9">
      <c r="A20" s="1"/>
      <c r="B20" s="28" t="s">
        <v>409</v>
      </c>
      <c r="C20" s="150" t="s">
        <v>450</v>
      </c>
      <c r="D20" s="150" t="s">
        <v>451</v>
      </c>
      <c r="E20" s="29"/>
    </row>
    <row r="21" spans="1:11" ht="22.9">
      <c r="B21" s="28" t="s">
        <v>452</v>
      </c>
      <c r="C21" s="150" t="s">
        <v>450</v>
      </c>
      <c r="D21" s="150" t="s">
        <v>453</v>
      </c>
      <c r="E21" s="29"/>
      <c r="K21" s="3"/>
    </row>
    <row r="22" spans="1:11" ht="22.9">
      <c r="B22" s="28" t="s">
        <v>454</v>
      </c>
      <c r="C22" s="150" t="s">
        <v>450</v>
      </c>
      <c r="D22" s="150" t="s">
        <v>455</v>
      </c>
      <c r="E22" s="29"/>
      <c r="K22" s="3"/>
    </row>
    <row r="23" spans="1:11" ht="17.25" customHeight="1" thickBot="1">
      <c r="B23" s="574" t="s">
        <v>456</v>
      </c>
      <c r="C23" s="575"/>
      <c r="D23" s="576"/>
      <c r="E23" s="30" t="str">
        <f>IF(E20&lt;((E21+E22)/2),"Ano","Ne")</f>
        <v>Ne</v>
      </c>
      <c r="K23" s="3"/>
    </row>
    <row r="24" spans="1:11" ht="9.9499999999999993" customHeight="1" thickBot="1">
      <c r="D24" s="1"/>
      <c r="E24" s="1"/>
      <c r="K24" s="3"/>
    </row>
    <row r="25" spans="1:11" s="5" customFormat="1" ht="20.25" customHeight="1">
      <c r="A25" s="1"/>
      <c r="B25" s="564" t="s">
        <v>457</v>
      </c>
      <c r="C25" s="562" t="s">
        <v>406</v>
      </c>
      <c r="D25" s="562" t="s">
        <v>407</v>
      </c>
      <c r="E25" s="27" t="str">
        <f ca="1">IF(OR(D15="kritéria B,C,D,E",D15="kritéria B,C,D"),"RELEVANTNÍ","NERELEVANTNÍ")</f>
        <v>NERELEVANTNÍ</v>
      </c>
      <c r="F25" s="2"/>
      <c r="G25" s="4"/>
      <c r="K25" s="3"/>
    </row>
    <row r="26" spans="1:11" s="5" customFormat="1" ht="20.25" customHeight="1">
      <c r="A26" s="1"/>
      <c r="B26" s="565"/>
      <c r="C26" s="563"/>
      <c r="D26" s="563"/>
      <c r="E26" s="170" t="str">
        <f>IF($D$8&gt;1,$D$8,"")</f>
        <v/>
      </c>
      <c r="F26" s="2"/>
      <c r="G26" s="4"/>
      <c r="K26" s="3"/>
    </row>
    <row r="27" spans="1:11" s="11" customFormat="1" ht="11.45" customHeight="1">
      <c r="A27" s="1"/>
      <c r="B27" s="158"/>
      <c r="C27" s="159"/>
      <c r="D27" s="159"/>
      <c r="E27" s="160" t="s">
        <v>408</v>
      </c>
    </row>
    <row r="28" spans="1:11" s="5" customFormat="1" ht="22.9">
      <c r="A28" s="1"/>
      <c r="B28" s="28" t="s">
        <v>409</v>
      </c>
      <c r="C28" s="150" t="s">
        <v>450</v>
      </c>
      <c r="D28" s="150" t="s">
        <v>451</v>
      </c>
      <c r="E28" s="29">
        <v>0</v>
      </c>
      <c r="F28" s="2"/>
      <c r="G28" s="4"/>
      <c r="K28" s="3"/>
    </row>
    <row r="29" spans="1:11" s="5" customFormat="1" ht="34.15">
      <c r="A29" s="1"/>
      <c r="B29" s="28" t="s">
        <v>458</v>
      </c>
      <c r="C29" s="150" t="s">
        <v>450</v>
      </c>
      <c r="D29" s="150" t="s">
        <v>459</v>
      </c>
      <c r="E29" s="29">
        <v>30000</v>
      </c>
      <c r="F29" s="2"/>
      <c r="G29" s="4"/>
      <c r="K29" s="3"/>
    </row>
    <row r="30" spans="1:11" s="5" customFormat="1" ht="45.6">
      <c r="A30" s="1"/>
      <c r="B30" s="28" t="s">
        <v>415</v>
      </c>
      <c r="C30" s="150" t="s">
        <v>450</v>
      </c>
      <c r="D30" s="150" t="s">
        <v>460</v>
      </c>
      <c r="E30" s="29">
        <v>23000</v>
      </c>
      <c r="F30" s="2"/>
      <c r="G30" s="4"/>
      <c r="K30" s="3"/>
    </row>
    <row r="31" spans="1:11" s="5" customFormat="1" ht="17.25" customHeight="1" thickBot="1">
      <c r="A31" s="1"/>
      <c r="B31" s="572" t="s">
        <v>416</v>
      </c>
      <c r="C31" s="573"/>
      <c r="D31" s="573"/>
      <c r="E31" s="30" t="str">
        <f>IF(AND((E29+E30)&gt;0,E28&gt;0),"Ne",(IF((ABS(E29+E30))&gt;((E28-(E29+E30))/2),"Ano","Ne")))</f>
        <v>Ano</v>
      </c>
      <c r="F31" s="2"/>
      <c r="G31" s="4"/>
      <c r="K31" s="3"/>
    </row>
    <row r="32" spans="1:11" s="5" customFormat="1" ht="9.9499999999999993" customHeight="1" thickBot="1">
      <c r="A32" s="1"/>
      <c r="B32" s="2"/>
      <c r="C32" s="2"/>
      <c r="D32" s="3"/>
      <c r="E32" s="3"/>
      <c r="F32" s="2"/>
      <c r="G32" s="4"/>
      <c r="K32" s="3"/>
    </row>
    <row r="33" spans="1:11" s="5" customFormat="1" ht="20.25" customHeight="1">
      <c r="A33" s="1"/>
      <c r="B33" s="42" t="s">
        <v>417</v>
      </c>
      <c r="C33" s="536" t="s">
        <v>406</v>
      </c>
      <c r="D33" s="536"/>
      <c r="E33" s="27" t="s">
        <v>418</v>
      </c>
      <c r="F33" s="2"/>
      <c r="G33" s="4"/>
      <c r="K33" s="3"/>
    </row>
    <row r="34" spans="1:11" s="5" customFormat="1" ht="17.25" customHeight="1">
      <c r="A34" s="1"/>
      <c r="B34" s="43" t="s">
        <v>419</v>
      </c>
      <c r="C34" s="531" t="s">
        <v>420</v>
      </c>
      <c r="D34" s="531"/>
      <c r="E34" s="35" t="s">
        <v>302</v>
      </c>
      <c r="F34" s="2"/>
      <c r="G34" s="4"/>
      <c r="K34" s="3"/>
    </row>
    <row r="35" spans="1:11" s="5" customFormat="1" ht="27.6">
      <c r="A35" s="1"/>
      <c r="B35" s="43" t="s">
        <v>421</v>
      </c>
      <c r="C35" s="531" t="s">
        <v>422</v>
      </c>
      <c r="D35" s="531"/>
      <c r="E35" s="35" t="s">
        <v>302</v>
      </c>
      <c r="F35" s="2"/>
      <c r="G35" s="4"/>
      <c r="K35" s="3"/>
    </row>
    <row r="36" spans="1:11" s="5" customFormat="1" ht="17.25" customHeight="1" thickBot="1">
      <c r="A36" s="1"/>
      <c r="B36" s="522" t="s">
        <v>423</v>
      </c>
      <c r="C36" s="523"/>
      <c r="D36" s="523"/>
      <c r="E36" s="30" t="str">
        <f>IF(OR(E34="Ano",E35="Ano"),"Ano","Ne")</f>
        <v>Ne</v>
      </c>
      <c r="F36" s="2"/>
      <c r="G36" s="4"/>
      <c r="K36" s="3"/>
    </row>
    <row r="37" spans="1:11" s="5" customFormat="1" ht="9.9499999999999993" customHeight="1" thickBot="1">
      <c r="A37" s="1"/>
      <c r="B37" s="4"/>
      <c r="C37" s="4"/>
      <c r="E37" s="3"/>
      <c r="F37" s="2"/>
      <c r="G37" s="4"/>
      <c r="K37" s="3"/>
    </row>
    <row r="38" spans="1:11" s="5" customFormat="1" ht="27.6">
      <c r="A38" s="1"/>
      <c r="B38" s="42" t="s">
        <v>424</v>
      </c>
      <c r="C38" s="536" t="s">
        <v>406</v>
      </c>
      <c r="D38" s="536"/>
      <c r="E38" s="27" t="s">
        <v>418</v>
      </c>
      <c r="F38" s="2"/>
      <c r="G38" s="4"/>
      <c r="K38" s="3"/>
    </row>
    <row r="39" spans="1:11" s="5" customFormat="1" ht="32.25" customHeight="1">
      <c r="A39" s="1"/>
      <c r="B39" s="43" t="s">
        <v>425</v>
      </c>
      <c r="C39" s="531" t="s">
        <v>422</v>
      </c>
      <c r="D39" s="531"/>
      <c r="E39" s="35" t="s">
        <v>302</v>
      </c>
      <c r="F39" s="2"/>
      <c r="G39" s="4"/>
      <c r="K39" s="3"/>
    </row>
    <row r="40" spans="1:11" s="5" customFormat="1" ht="32.25" customHeight="1">
      <c r="A40" s="1"/>
      <c r="B40" s="43" t="s">
        <v>426</v>
      </c>
      <c r="C40" s="531" t="s">
        <v>422</v>
      </c>
      <c r="D40" s="531"/>
      <c r="E40" s="35" t="s">
        <v>302</v>
      </c>
      <c r="F40" s="2"/>
      <c r="G40" s="4"/>
      <c r="K40" s="3"/>
    </row>
    <row r="41" spans="1:11" s="5" customFormat="1" ht="17.25" customHeight="1" thickBot="1">
      <c r="A41" s="1"/>
      <c r="B41" s="522" t="s">
        <v>427</v>
      </c>
      <c r="C41" s="523"/>
      <c r="D41" s="523"/>
      <c r="E41" s="30" t="str">
        <f>IF(OR(E39="Ano",E40="Ano"),"Ano","Ne")</f>
        <v>Ne</v>
      </c>
      <c r="F41" s="2"/>
      <c r="G41" s="4"/>
      <c r="K41" s="3"/>
    </row>
    <row r="42" spans="1:11" s="5" customFormat="1" ht="9.9499999999999993" customHeight="1" thickBot="1">
      <c r="A42" s="1"/>
      <c r="B42" s="4"/>
      <c r="C42" s="4"/>
      <c r="E42" s="3"/>
      <c r="F42" s="2"/>
      <c r="G42" s="4"/>
      <c r="K42" s="3"/>
    </row>
    <row r="43" spans="1:11" s="5" customFormat="1" ht="20.25" customHeight="1" thickBot="1">
      <c r="A43" s="1"/>
      <c r="B43" s="524" t="s">
        <v>428</v>
      </c>
      <c r="C43" s="525"/>
      <c r="D43" s="526"/>
      <c r="E43" s="38" t="str">
        <f ca="1">IF(OR(D15="kritéria A,C,D,E",D15="kritéria B,C,D,E",D15="kritéria C,D,E"),"RELEVANTNÍ","NERELEVANTNÍ")</f>
        <v>NERELEVANTNÍ</v>
      </c>
      <c r="F43" s="9"/>
      <c r="G43" s="14"/>
      <c r="K43" s="3"/>
    </row>
    <row r="44" spans="1:11" s="5" customFormat="1" ht="5.25" customHeight="1" thickBot="1">
      <c r="A44" s="1"/>
      <c r="B44" s="4"/>
      <c r="C44" s="4"/>
      <c r="E44" s="1"/>
      <c r="F44" s="1"/>
      <c r="G44" s="14"/>
      <c r="K44" s="3"/>
    </row>
    <row r="45" spans="1:11" s="5" customFormat="1" ht="27.6">
      <c r="A45" s="1"/>
      <c r="B45" s="44" t="s">
        <v>429</v>
      </c>
      <c r="C45" s="45" t="s">
        <v>406</v>
      </c>
      <c r="D45" s="45" t="s">
        <v>430</v>
      </c>
      <c r="E45" s="171" t="str">
        <f>IF(ISBLANK('1b Formulář_kategorie podniku'!G11),"",$D$8)</f>
        <v/>
      </c>
      <c r="F45" s="172" t="str">
        <f>IF(ISBLANK('1b Formulář_kategorie podniku'!G11),"",DATE(YEAR($D$8)-1,MONTH($D$8),DAY($D$8)))</f>
        <v/>
      </c>
      <c r="G45" s="14"/>
      <c r="K45" s="3"/>
    </row>
    <row r="46" spans="1:11" s="5" customFormat="1" ht="10.35" customHeight="1">
      <c r="A46" s="1"/>
      <c r="B46" s="161"/>
      <c r="C46" s="159"/>
      <c r="D46" s="159"/>
      <c r="E46" s="162" t="s">
        <v>408</v>
      </c>
      <c r="F46" s="163" t="s">
        <v>408</v>
      </c>
      <c r="G46" s="14"/>
      <c r="K46" s="3"/>
    </row>
    <row r="47" spans="1:11" s="5" customFormat="1" ht="22.9">
      <c r="A47" s="1"/>
      <c r="B47" s="41" t="s">
        <v>409</v>
      </c>
      <c r="C47" s="150" t="s">
        <v>450</v>
      </c>
      <c r="D47" s="150" t="s">
        <v>451</v>
      </c>
      <c r="E47" s="17"/>
      <c r="F47" s="29"/>
      <c r="G47" s="14"/>
      <c r="H47" s="1"/>
      <c r="K47" s="3"/>
    </row>
    <row r="48" spans="1:11" s="5" customFormat="1" ht="22.9">
      <c r="A48" s="1"/>
      <c r="B48" s="41" t="s">
        <v>432</v>
      </c>
      <c r="C48" s="150" t="s">
        <v>450</v>
      </c>
      <c r="D48" s="150" t="s">
        <v>461</v>
      </c>
      <c r="E48" s="17"/>
      <c r="F48" s="29"/>
      <c r="G48" s="14"/>
      <c r="H48" s="1"/>
      <c r="K48" s="3"/>
    </row>
    <row r="49" spans="1:11" s="5" customFormat="1" ht="17.25" customHeight="1" thickBot="1">
      <c r="A49" s="1"/>
      <c r="B49" s="522" t="s">
        <v>434</v>
      </c>
      <c r="C49" s="523"/>
      <c r="D49" s="523"/>
      <c r="E49" s="261" t="str">
        <f>IF((E47)=0,"NR",(E48/E47))</f>
        <v>NR</v>
      </c>
      <c r="F49" s="262" t="str">
        <f>IF((F47)=0,"NR",(F48/F47))</f>
        <v>NR</v>
      </c>
      <c r="G49" s="14"/>
      <c r="H49" s="257"/>
      <c r="K49" s="3"/>
    </row>
    <row r="50" spans="1:11" s="5" customFormat="1" ht="17.25" customHeight="1" thickBot="1">
      <c r="A50" s="1"/>
      <c r="B50" s="577" t="s">
        <v>435</v>
      </c>
      <c r="C50" s="578"/>
      <c r="D50" s="578"/>
      <c r="E50" s="263" t="str">
        <f>IF((E47)="0","Ano",IF((E49)&lt;0,"Chyba",IF(E49&gt;7.5,"Ano","Ne")))</f>
        <v>Ano</v>
      </c>
      <c r="F50" s="264" t="str">
        <f>IF((F47)="0","Ano",IF((F49)&lt;0,"Chyba",IF(F49&gt;7.5,"Ano","Ne")))</f>
        <v>Ano</v>
      </c>
      <c r="G50" s="14"/>
      <c r="K50" s="3"/>
    </row>
    <row r="51" spans="1:11" s="5" customFormat="1" ht="5.25" customHeight="1" thickBot="1">
      <c r="A51" s="1"/>
      <c r="B51" s="4"/>
      <c r="C51" s="4"/>
      <c r="E51" s="1"/>
      <c r="F51" s="1"/>
      <c r="G51" s="14"/>
      <c r="K51" s="3"/>
    </row>
    <row r="52" spans="1:11" s="5" customFormat="1" ht="27.6">
      <c r="A52" s="1"/>
      <c r="B52" s="44" t="s">
        <v>436</v>
      </c>
      <c r="C52" s="45" t="s">
        <v>406</v>
      </c>
      <c r="D52" s="45" t="s">
        <v>430</v>
      </c>
      <c r="E52" s="171" t="str">
        <f>IF(ISBLANK('1b Formulář_kategorie podniku'!G11),"",$D$8)</f>
        <v/>
      </c>
      <c r="F52" s="172" t="str">
        <f>IF(ISBLANK('1b Formulář_kategorie podniku'!G11),"",DATE(YEAR($D$8)-1,MONTH($D$8),DAY($D$8)))</f>
        <v/>
      </c>
      <c r="G52" s="14"/>
    </row>
    <row r="53" spans="1:11" s="5" customFormat="1" ht="10.35" customHeight="1">
      <c r="A53" s="1"/>
      <c r="B53" s="161"/>
      <c r="C53" s="159"/>
      <c r="D53" s="159"/>
      <c r="E53" s="162" t="s">
        <v>408</v>
      </c>
      <c r="F53" s="163" t="s">
        <v>408</v>
      </c>
      <c r="G53" s="14"/>
      <c r="K53" s="3"/>
    </row>
    <row r="54" spans="1:11" s="5" customFormat="1" ht="68.45">
      <c r="A54" s="1"/>
      <c r="B54" s="41" t="s">
        <v>437</v>
      </c>
      <c r="C54" s="150" t="s">
        <v>462</v>
      </c>
      <c r="D54" s="150" t="s">
        <v>463</v>
      </c>
      <c r="E54" s="17"/>
      <c r="F54" s="29"/>
      <c r="G54" s="14"/>
      <c r="H54" s="1"/>
    </row>
    <row r="55" spans="1:11" s="5" customFormat="1" ht="34.15">
      <c r="A55" s="1"/>
      <c r="B55" s="41" t="s">
        <v>438</v>
      </c>
      <c r="C55" s="150" t="s">
        <v>462</v>
      </c>
      <c r="D55" s="150" t="s">
        <v>464</v>
      </c>
      <c r="E55" s="17"/>
      <c r="F55" s="29"/>
      <c r="G55" s="14"/>
      <c r="H55" s="1"/>
    </row>
    <row r="56" spans="1:11" s="5" customFormat="1" ht="34.15">
      <c r="A56" s="1"/>
      <c r="B56" s="41" t="s">
        <v>440</v>
      </c>
      <c r="C56" s="150" t="s">
        <v>462</v>
      </c>
      <c r="D56" s="150" t="s">
        <v>465</v>
      </c>
      <c r="E56" s="17"/>
      <c r="F56" s="29"/>
      <c r="G56" s="14"/>
      <c r="H56" s="1"/>
    </row>
    <row r="57" spans="1:11" s="5" customFormat="1" ht="17.25" customHeight="1">
      <c r="A57" s="1"/>
      <c r="B57" s="527" t="s">
        <v>442</v>
      </c>
      <c r="C57" s="528"/>
      <c r="D57" s="528"/>
      <c r="E57" s="15" t="str">
        <f>IF(E55=0,"NR",(E54+E55+E56)/E55)</f>
        <v>NR</v>
      </c>
      <c r="F57" s="32" t="str">
        <f>IF(F55=0,"NR",(F54+F55+F56)/F55)</f>
        <v>NR</v>
      </c>
      <c r="G57" s="14"/>
    </row>
    <row r="58" spans="1:11" s="5" customFormat="1" ht="17.25" customHeight="1" thickBot="1">
      <c r="A58" s="1"/>
      <c r="B58" s="522" t="s">
        <v>443</v>
      </c>
      <c r="C58" s="523"/>
      <c r="D58" s="523"/>
      <c r="E58" s="33" t="str">
        <f>IF((E57)="NR","NR",IF((E57)&lt;1,"Ano","Ne"))</f>
        <v>NR</v>
      </c>
      <c r="F58" s="34" t="str">
        <f>IF((F57)="NR","NR",IF((F57)&lt;1,"Ano","Ne"))</f>
        <v>NR</v>
      </c>
      <c r="G58" s="14"/>
    </row>
    <row r="59" spans="1:11" ht="5.25" customHeight="1" thickBot="1">
      <c r="B59" s="4"/>
      <c r="C59" s="4"/>
      <c r="D59" s="5"/>
    </row>
    <row r="60" spans="1:11" s="5" customFormat="1" ht="20.25" customHeight="1" thickBot="1">
      <c r="A60" s="1"/>
      <c r="B60" s="516" t="s">
        <v>444</v>
      </c>
      <c r="C60" s="517"/>
      <c r="D60" s="518"/>
      <c r="E60" s="31" t="str">
        <f>IF(AND(E50="ANO",F50="Ano",E58="Ano",F58="Ano"),"Ano","Ne")</f>
        <v>Ne</v>
      </c>
      <c r="F60" s="2"/>
      <c r="G60" s="7"/>
    </row>
    <row r="61" spans="1:11" s="5" customFormat="1" ht="15" customHeight="1" thickBot="1">
      <c r="A61" s="1"/>
      <c r="B61" s="4"/>
      <c r="C61" s="4"/>
      <c r="E61" s="3"/>
      <c r="F61" s="2"/>
      <c r="G61" s="4"/>
    </row>
    <row r="62" spans="1:11" s="5" customFormat="1" ht="32.25" customHeight="1" thickBot="1">
      <c r="A62" s="1"/>
      <c r="B62" s="519" t="s">
        <v>466</v>
      </c>
      <c r="C62" s="520"/>
      <c r="D62" s="521"/>
      <c r="E62" s="16" t="str">
        <f>IF(OR(E23="ANO",E31="Ano",E36="Ano",E41="Ano",E60="Ano"),"Ano","Ne")</f>
        <v>Ano</v>
      </c>
      <c r="F62" s="2"/>
      <c r="G62" s="4"/>
    </row>
    <row r="63" spans="1:11" s="5" customFormat="1" ht="18" customHeight="1">
      <c r="A63" s="1"/>
      <c r="B63" s="2"/>
      <c r="C63" s="2"/>
      <c r="D63" s="3"/>
      <c r="E63" s="3"/>
      <c r="F63" s="2"/>
      <c r="G63" s="4"/>
    </row>
    <row r="64" spans="1:11" s="5" customFormat="1" ht="6" customHeight="1">
      <c r="A64" s="1"/>
      <c r="B64" s="2"/>
      <c r="C64" s="2"/>
      <c r="D64" s="3"/>
      <c r="E64" s="3"/>
      <c r="F64" s="2"/>
      <c r="G64" s="4"/>
    </row>
    <row r="66" spans="1:7" s="5" customFormat="1" ht="21" customHeight="1">
      <c r="A66" s="1"/>
      <c r="B66" s="2"/>
      <c r="C66" s="2"/>
      <c r="D66" s="3"/>
      <c r="E66" s="3"/>
      <c r="F66" s="2"/>
      <c r="G66" s="4"/>
    </row>
    <row r="67" spans="1:7" s="5" customFormat="1" ht="32.25" customHeight="1">
      <c r="A67" s="1"/>
      <c r="B67" s="2"/>
      <c r="C67" s="2"/>
      <c r="D67" s="3"/>
      <c r="E67" s="3"/>
      <c r="F67" s="2"/>
      <c r="G67" s="4"/>
    </row>
  </sheetData>
  <sheetProtection algorithmName="SHA-512" hashValue="3YbdGWY8bi8nYl+SFHeYdmDU8uq1stFX7y7puXPsLP8UGMbv8F7+EhB42oYuu02y7xEULSvqTBHUsiSuE2XGRg==" saltValue="3u7BWtbNcoYEvOX0n9PtQw==" spinCount="100000" sheet="1" objects="1" scenarios="1"/>
  <mergeCells count="45">
    <mergeCell ref="B10:C10"/>
    <mergeCell ref="B8:C8"/>
    <mergeCell ref="B60:D60"/>
    <mergeCell ref="C40:D40"/>
    <mergeCell ref="C38:D38"/>
    <mergeCell ref="B41:D41"/>
    <mergeCell ref="B43:D4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s>
  <conditionalFormatting sqref="A1:A16">
    <cfRule type="beginsWith" dxfId="138" priority="73" operator="beginsWith" text="RE">
      <formula>LEFT(A1,LEN("RE"))="RE"</formula>
    </cfRule>
    <cfRule type="containsText" dxfId="137" priority="74" operator="containsText" text="&quot;RELEVANTNÍ&quot;">
      <formula>NOT(ISERROR(SEARCH("""RELEVANTNÍ""",A1)))</formula>
    </cfRule>
  </conditionalFormatting>
  <conditionalFormatting sqref="A21:A26 A28:A32 A34:A37">
    <cfRule type="beginsWith" dxfId="136" priority="99" operator="beginsWith" text="RE">
      <formula>LEFT(A21,LEN("RE"))="RE"</formula>
    </cfRule>
    <cfRule type="containsText" dxfId="135" priority="100" operator="containsText" text="&quot;RELEVANTNÍ&quot;">
      <formula>NOT(ISERROR(SEARCH("""RELEVANTNÍ""",A21)))</formula>
    </cfRule>
  </conditionalFormatting>
  <conditionalFormatting sqref="A39:A1048576">
    <cfRule type="beginsWith" dxfId="134" priority="11" operator="beginsWith" text="RE">
      <formula>LEFT(A39,LEN("RE"))="RE"</formula>
    </cfRule>
    <cfRule type="containsText" dxfId="133" priority="12" operator="containsText" text="&quot;RELEVANTNÍ&quot;">
      <formula>NOT(ISERROR(SEARCH("""RELEVANTNÍ""",A39)))</formula>
    </cfRule>
  </conditionalFormatting>
  <conditionalFormatting sqref="E18:E19">
    <cfRule type="beginsWith" dxfId="132" priority="14" operator="beginsWith" text="RE">
      <formula>LEFT(E18,LEN("RE"))="RE"</formula>
    </cfRule>
  </conditionalFormatting>
  <conditionalFormatting sqref="E20:E22">
    <cfRule type="expression" dxfId="131" priority="72">
      <formula>$E$17="NERELEVANTNÍ"</formula>
    </cfRule>
  </conditionalFormatting>
  <conditionalFormatting sqref="E23">
    <cfRule type="containsText" dxfId="130" priority="103" operator="containsText" text="Ne">
      <formula>NOT(ISERROR(SEARCH("Ne",E23)))</formula>
    </cfRule>
    <cfRule type="containsText" dxfId="129" priority="104" operator="containsText" text="Ano">
      <formula>NOT(ISERROR(SEARCH("Ano",E23)))</formula>
    </cfRule>
  </conditionalFormatting>
  <conditionalFormatting sqref="E26:E27">
    <cfRule type="beginsWith" dxfId="128" priority="16" operator="beginsWith" text="RE">
      <formula>LEFT(E26,LEN("RE"))="RE"</formula>
    </cfRule>
  </conditionalFormatting>
  <conditionalFormatting sqref="E28:E30">
    <cfRule type="expression" dxfId="127" priority="53">
      <formula>$E$25="NERELEVANTNÍ"</formula>
    </cfRule>
  </conditionalFormatting>
  <conditionalFormatting sqref="E29:E30">
    <cfRule type="beginsWith" dxfId="126" priority="54" operator="beginsWith" text="RE">
      <formula>LEFT(E29,LEN("RE"))="RE"</formula>
    </cfRule>
  </conditionalFormatting>
  <conditionalFormatting sqref="E31 E36 E41 E60 E62">
    <cfRule type="containsText" dxfId="125" priority="106" operator="containsText" text="Ano">
      <formula>NOT(ISERROR(SEARCH("Ano",E31)))</formula>
    </cfRule>
  </conditionalFormatting>
  <conditionalFormatting sqref="E60 E62 E31 E36 E41">
    <cfRule type="containsText" dxfId="124" priority="105" operator="containsText" text="Ne">
      <formula>NOT(ISERROR(SEARCH("Ne",E31)))</formula>
    </cfRule>
  </conditionalFormatting>
  <conditionalFormatting sqref="E3:F17">
    <cfRule type="beginsWith" dxfId="123" priority="4" operator="beginsWith" text="RE">
      <formula>LEFT(E3,LEN("RE"))="RE"</formula>
    </cfRule>
  </conditionalFormatting>
  <conditionalFormatting sqref="E21:F25 E1:F1">
    <cfRule type="beginsWith" dxfId="122" priority="98" operator="beginsWith" text="RE">
      <formula>LEFT(E1,LEN("RE"))="RE"</formula>
    </cfRule>
  </conditionalFormatting>
  <conditionalFormatting sqref="E31:F46">
    <cfRule type="beginsWith" dxfId="121" priority="3" operator="beginsWith" text="RE">
      <formula>LEFT(E31,LEN("RE"))="RE"</formula>
    </cfRule>
  </conditionalFormatting>
  <conditionalFormatting sqref="E47:F48">
    <cfRule type="expression" dxfId="120" priority="49">
      <formula>$E$43="NERELEVANTNÍ"</formula>
    </cfRule>
  </conditionalFormatting>
  <conditionalFormatting sqref="E48:F48">
    <cfRule type="beginsWith" dxfId="119" priority="50" operator="beginsWith" text="RE">
      <formula>LEFT(E48,LEN("RE"))="RE"</formula>
    </cfRule>
  </conditionalFormatting>
  <conditionalFormatting sqref="E49:F53">
    <cfRule type="beginsWith" dxfId="118" priority="2" operator="beginsWith" text="RE">
      <formula>LEFT(E49,LEN("RE"))="RE"</formula>
    </cfRule>
  </conditionalFormatting>
  <conditionalFormatting sqref="E54:F56">
    <cfRule type="expression" dxfId="117" priority="47">
      <formula>$E$43="NERELEVANTNÍ"</formula>
    </cfRule>
  </conditionalFormatting>
  <conditionalFormatting sqref="E55:F55">
    <cfRule type="beginsWith" dxfId="116" priority="48" operator="beginsWith" text="RE">
      <formula>LEFT(E55,LEN("RE"))="RE"</formula>
    </cfRule>
  </conditionalFormatting>
  <conditionalFormatting sqref="E57:F1048576">
    <cfRule type="beginsWith" dxfId="115" priority="76" operator="beginsWith" text="RE">
      <formula>LEFT(E57,LEN("RE"))="RE"</formula>
    </cfRule>
  </conditionalFormatting>
  <conditionalFormatting sqref="F18:F20">
    <cfRule type="beginsWith" dxfId="114" priority="15" operator="beginsWith" text="RE">
      <formula>LEFT(F18,LEN("RE"))="RE"</formula>
    </cfRule>
  </conditionalFormatting>
  <conditionalFormatting sqref="F26:F30">
    <cfRule type="beginsWith" dxfId="113" priority="17" operator="beginsWith" text="RE">
      <formula>LEFT(F26,LEN("RE"))="RE"</formula>
    </cfRule>
  </conditionalFormatting>
  <conditionalFormatting sqref="H47:H49">
    <cfRule type="beginsWith" dxfId="112" priority="88" operator="beginsWith" text="RE">
      <formula>LEFT(H47,LEN("RE"))="RE"</formula>
    </cfRule>
  </conditionalFormatting>
  <conditionalFormatting sqref="H54:H56">
    <cfRule type="beginsWith" dxfId="111" priority="86" operator="beginsWith" text="RE">
      <formula>LEFT(H54,LEN("RE"))="RE"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37" activePane="bottomRight" state="frozen"/>
      <selection pane="bottomRight" activeCell="D4" sqref="D4:F4"/>
      <selection pane="bottomLeft" activeCell="G47" sqref="G47"/>
      <selection pane="topRight" activeCell="G47" sqref="G47"/>
    </sheetView>
  </sheetViews>
  <sheetFormatPr defaultColWidth="11" defaultRowHeight="13.9"/>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row r="2" spans="1:16373" ht="31.35" customHeight="1">
      <c r="B2" s="20" t="s">
        <v>397</v>
      </c>
      <c r="C2" s="515" t="s">
        <v>467</v>
      </c>
      <c r="D2" s="515"/>
      <c r="E2" s="515"/>
      <c r="F2" s="515"/>
    </row>
    <row r="3" spans="1:16373" ht="5.25" customHeight="1" thickBot="1">
      <c r="D3" s="39"/>
      <c r="E3" s="39"/>
      <c r="F3" s="40"/>
      <c r="H3" s="166"/>
    </row>
    <row r="4" spans="1:16373" ht="17.25" customHeight="1">
      <c r="A4" s="6" t="s">
        <v>399</v>
      </c>
      <c r="B4" s="553" t="s">
        <v>447</v>
      </c>
      <c r="C4" s="554"/>
      <c r="D4" s="581" t="str">
        <f>IF(ISTEXT(VLOOKUP('1b Formulář_kategorie podniku'!G13,'2b Právní formy žadatelů'!E34:E63,1,FALSE)),IF(ISBLANK('1b Formulář_kategorie podniku'!G7),"",IF(ISBLANK('1b Formulář_kategorie podniku'!G7),"",'1b Formulář_kategorie podniku'!G7)),"")</f>
        <v/>
      </c>
      <c r="E4" s="581"/>
      <c r="F4" s="582"/>
      <c r="G4" s="5"/>
      <c r="H4" s="166"/>
    </row>
    <row r="5" spans="1:16373" ht="17.25" customHeight="1">
      <c r="A5" s="1"/>
      <c r="B5" s="541" t="s">
        <v>74</v>
      </c>
      <c r="C5" s="542"/>
      <c r="D5" s="581" t="str">
        <f>IF(ISTEXT(VLOOKUP('1b Formulář_kategorie podniku'!G13,'2b Právní formy žadatelů'!E34:E63,1,FALSE)),IF(ISBLANK('1b Formulář_kategorie podniku'!G7),"",IF(ISBLANK('1b Formulář_kategorie podniku'!G8),"",'1b Formulář_kategorie podniku'!G8)),"")</f>
        <v/>
      </c>
      <c r="E5" s="581"/>
      <c r="F5" s="582"/>
      <c r="G5" s="7"/>
      <c r="H5" s="166"/>
    </row>
    <row r="6" spans="1:16373" ht="17.25" customHeight="1">
      <c r="A6" s="1"/>
      <c r="B6" s="541" t="s">
        <v>448</v>
      </c>
      <c r="C6" s="542"/>
      <c r="D6" s="581" t="str">
        <f>IF(ISTEXT(VLOOKUP('1b Formulář_kategorie podniku'!G13,'2b Právní formy žadatelů'!E34:E63,1,FALSE)),IF(ISBLANK('1b Formulář_kategorie podniku'!G7),"",IF(ISBLANK('1b Formulář_kategorie podniku'!G9),"",'1b Formulář_kategorie podniku'!G9)),"")</f>
        <v/>
      </c>
      <c r="E6" s="581"/>
      <c r="F6" s="582"/>
      <c r="G6" s="7"/>
      <c r="H6" s="166"/>
    </row>
    <row r="7" spans="1:16373" ht="17.25" customHeight="1">
      <c r="A7" s="1"/>
      <c r="B7" s="541" t="s">
        <v>76</v>
      </c>
      <c r="C7" s="542"/>
      <c r="D7" s="587" t="str">
        <f>IF(ISTEXT(VLOOKUP('1b Formulář_kategorie podniku'!G13,'2b Právní formy žadatelů'!E34:E63,1,FALSE)),IF(ISBLANK('1b Formulář_kategorie podniku'!G7),"",IF(ISBLANK('1b Formulář_kategorie podniku'!G10),"",'1b Formulář_kategorie podniku'!G10)),"")</f>
        <v/>
      </c>
      <c r="E7" s="587"/>
      <c r="F7" s="588"/>
      <c r="G7" s="8"/>
      <c r="H7" s="166"/>
    </row>
    <row r="8" spans="1:16373" ht="37.35" customHeight="1" thickBot="1">
      <c r="A8" s="1"/>
      <c r="B8" s="547" t="s">
        <v>77</v>
      </c>
      <c r="C8" s="548"/>
      <c r="D8" s="587" t="str">
        <f>IF(ISTEXT(VLOOKUP('1b Formulář_kategorie podniku'!G13,'2b Právní formy žadatelů'!E34:E63,1,FALSE)),IF(ISBLANK('1b Formulář_kategorie podniku'!G7),"",IF(ISBLANK('1b Formulář_kategorie podniku'!G11),"",'1b Formulář_kategorie podniku'!G11)),"")</f>
        <v/>
      </c>
      <c r="E8" s="587"/>
      <c r="F8" s="588"/>
      <c r="G8" s="8"/>
      <c r="H8" s="166"/>
    </row>
    <row r="9" spans="1:16373" ht="30" customHeight="1" thickBot="1">
      <c r="A9" s="1"/>
      <c r="H9" s="315"/>
    </row>
    <row r="10" spans="1:16373" ht="17.25" customHeight="1">
      <c r="A10" s="1"/>
      <c r="B10" s="553" t="s">
        <v>387</v>
      </c>
      <c r="C10" s="554"/>
      <c r="D10" s="581" t="str">
        <f>IF(ISTEXT(VLOOKUP('1b Formulář_kategorie podniku'!G13,'2b Právní formy žadatelů'!E34:E63,1,FALSE)),(IF(ISBLANK('1b Formulář_kategorie podniku'!G13),"",IF('1b Formulář_kategorie podniku'!N41="MSP","Ano","Ne"))),"")</f>
        <v/>
      </c>
      <c r="E10" s="581"/>
      <c r="F10" s="582"/>
      <c r="H10" s="315"/>
    </row>
    <row r="11" spans="1:16373" s="5" customFormat="1" ht="33" customHeight="1">
      <c r="A11" s="1"/>
      <c r="B11" s="537" t="s">
        <v>388</v>
      </c>
      <c r="C11" s="538"/>
      <c r="D11" s="581" t="str">
        <f ca="1">IF(ISTEXT(VLOOKUP('1b Formulář_kategorie podniku'!G13,'2b Právní formy žadatelů'!E34:E63,1,FALSE)),IF(ISBLANK('1b Formulář_kategorie podniku'!G10),"",IF(YEARFRAC(D7,TODAY())&lt;3,"Ano","Ne")),"")</f>
        <v/>
      </c>
      <c r="E11" s="581"/>
      <c r="F11" s="582"/>
      <c r="G11" s="4"/>
      <c r="H11" s="166"/>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c r="A12" s="1"/>
      <c r="B12" s="541" t="s">
        <v>79</v>
      </c>
      <c r="C12" s="542"/>
      <c r="D12" s="581" t="str">
        <f>IF(ISTEXT(VLOOKUP('1b Formulář_kategorie podniku'!G13,'2b Právní formy žadatelů'!E34:E63,1,FALSE)),IF(ISBLANK('1b Formulář_kategorie podniku'!G13),"",'1b Formulář_kategorie podniku'!G13),"")</f>
        <v/>
      </c>
      <c r="E12" s="581"/>
      <c r="F12" s="582"/>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c r="A13" s="1"/>
      <c r="B13" s="547" t="s">
        <v>401</v>
      </c>
      <c r="C13" s="548"/>
      <c r="D13" s="583" t="str">
        <f>IF(ISTEXT(VLOOKUP('1b Formulář_kategorie podniku'!G13,'2b Právní formy žadatelů'!E34:E63,1,FALSE)),IF(ISBLANK('1b Formulář_kategorie podniku'!G13),"",IF('1b Formulář_kategorie podniku'!B39="Ano","Ne","Ano")),"")</f>
        <v/>
      </c>
      <c r="E13" s="583"/>
      <c r="F13" s="584"/>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c r="A15" s="6" t="s">
        <v>402</v>
      </c>
      <c r="B15" s="551" t="s">
        <v>403</v>
      </c>
      <c r="C15" s="552"/>
      <c r="D15" s="545"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46"/>
      <c r="F15" s="543" t="s">
        <v>404</v>
      </c>
      <c r="G15" s="54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c r="A17" s="6"/>
      <c r="B17" s="553" t="s">
        <v>468</v>
      </c>
      <c r="C17" s="568" t="s">
        <v>406</v>
      </c>
      <c r="D17" s="562" t="s">
        <v>407</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c r="A18" s="6"/>
      <c r="B18" s="541"/>
      <c r="C18" s="569"/>
      <c r="D18" s="563"/>
      <c r="E18" s="170"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1.1" customHeight="1">
      <c r="A19" s="1"/>
      <c r="B19" s="158"/>
      <c r="C19" s="159"/>
      <c r="D19" s="159"/>
      <c r="E19" s="160" t="s">
        <v>408</v>
      </c>
    </row>
    <row r="20" spans="1:16373" s="5" customFormat="1" ht="22.9">
      <c r="A20" s="6"/>
      <c r="B20" s="28" t="s">
        <v>409</v>
      </c>
      <c r="C20" s="150" t="s">
        <v>469</v>
      </c>
      <c r="D20" s="150" t="s">
        <v>470</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c r="A21" s="6"/>
      <c r="B21" s="28" t="s">
        <v>452</v>
      </c>
      <c r="C21" s="12" t="s">
        <v>471</v>
      </c>
      <c r="D21" s="13" t="s">
        <v>472</v>
      </c>
      <c r="E21" s="29"/>
      <c r="F21" s="585" t="s">
        <v>473</v>
      </c>
      <c r="G21" s="586"/>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c r="A22" s="6"/>
      <c r="B22" s="28" t="s">
        <v>454</v>
      </c>
      <c r="C22" s="12" t="s">
        <v>471</v>
      </c>
      <c r="D22" s="13" t="s">
        <v>472</v>
      </c>
      <c r="E22" s="29"/>
      <c r="F22" s="585"/>
      <c r="G22" s="586"/>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c r="A23" s="6"/>
      <c r="B23" s="574" t="s">
        <v>456</v>
      </c>
      <c r="C23" s="575"/>
      <c r="D23" s="576"/>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c r="D24" s="1"/>
      <c r="E24" s="1"/>
    </row>
    <row r="25" spans="1:16373" s="5" customFormat="1" ht="20.25" customHeight="1">
      <c r="A25" s="3"/>
      <c r="B25" s="532" t="s">
        <v>474</v>
      </c>
      <c r="C25" s="562" t="s">
        <v>406</v>
      </c>
      <c r="D25" s="562" t="s">
        <v>407</v>
      </c>
      <c r="E25" s="27" t="str">
        <f ca="1">IF(OR(D15="kritéria B,C,D",D15="kritéria B,C,D,E"),"RELEVANTNÍ","NERELEVANTNÍ")</f>
        <v>NERELEVANTNÍ</v>
      </c>
      <c r="F25" s="2"/>
    </row>
    <row r="26" spans="1:16373" s="5" customFormat="1" ht="20.25" customHeight="1">
      <c r="A26" s="3"/>
      <c r="B26" s="533"/>
      <c r="C26" s="563"/>
      <c r="D26" s="563"/>
      <c r="E26" s="170" t="str">
        <f>IF($D$8&gt;1,$D$8,"")</f>
        <v/>
      </c>
      <c r="F26" s="2"/>
    </row>
    <row r="27" spans="1:16373" s="11" customFormat="1" ht="11.1" customHeight="1">
      <c r="A27" s="1"/>
      <c r="B27" s="158"/>
      <c r="C27" s="159"/>
      <c r="D27" s="159"/>
      <c r="E27" s="160" t="s">
        <v>408</v>
      </c>
    </row>
    <row r="28" spans="1:16373" s="5" customFormat="1" ht="22.9">
      <c r="A28" s="3"/>
      <c r="B28" s="28" t="s">
        <v>475</v>
      </c>
      <c r="C28" s="150" t="s">
        <v>469</v>
      </c>
      <c r="D28" s="150" t="s">
        <v>470</v>
      </c>
      <c r="E28" s="37"/>
      <c r="F28" s="2"/>
    </row>
    <row r="29" spans="1:16373" s="5" customFormat="1" ht="34.15">
      <c r="A29" s="3"/>
      <c r="B29" s="28" t="s">
        <v>476</v>
      </c>
      <c r="C29" s="150" t="s">
        <v>469</v>
      </c>
      <c r="D29" s="150" t="s">
        <v>477</v>
      </c>
      <c r="E29" s="37"/>
      <c r="F29" s="2"/>
    </row>
    <row r="30" spans="1:16373" s="5" customFormat="1" ht="17.25" customHeight="1" thickBot="1">
      <c r="A30" s="3"/>
      <c r="B30" s="572" t="s">
        <v>416</v>
      </c>
      <c r="C30" s="573"/>
      <c r="D30" s="573"/>
      <c r="E30" s="30" t="str">
        <f>IF(AND((E29)&gt;0,E28&gt;0),"Ne",(IF((ABS(E29))&gt;((E28-(E29))/2),"Ano","Ne")))</f>
        <v>Ne</v>
      </c>
      <c r="F30" s="2"/>
    </row>
    <row r="31" spans="1:16373" s="5" customFormat="1" ht="9.9499999999999993" customHeight="1" thickBot="1">
      <c r="A31" s="3"/>
      <c r="B31" s="2"/>
      <c r="C31" s="9"/>
      <c r="D31" s="3"/>
      <c r="E31" s="3"/>
      <c r="F31" s="2"/>
      <c r="G31" s="4"/>
    </row>
    <row r="32" spans="1:16373" s="5" customFormat="1" ht="20.25" customHeight="1">
      <c r="A32" s="3"/>
      <c r="B32" s="42" t="s">
        <v>417</v>
      </c>
      <c r="C32" s="536" t="s">
        <v>406</v>
      </c>
      <c r="D32" s="536"/>
      <c r="E32" s="27" t="s">
        <v>418</v>
      </c>
      <c r="F32" s="2"/>
      <c r="G32" s="4"/>
    </row>
    <row r="33" spans="1:11" s="5" customFormat="1" ht="17.25" customHeight="1">
      <c r="A33" s="3"/>
      <c r="B33" s="43" t="s">
        <v>478</v>
      </c>
      <c r="C33" s="531" t="s">
        <v>420</v>
      </c>
      <c r="D33" s="531"/>
      <c r="E33" s="35" t="s">
        <v>302</v>
      </c>
      <c r="F33" s="579" t="s">
        <v>479</v>
      </c>
      <c r="G33" s="580"/>
    </row>
    <row r="34" spans="1:11" s="5" customFormat="1" ht="27.6">
      <c r="A34" s="3"/>
      <c r="B34" s="43" t="s">
        <v>480</v>
      </c>
      <c r="C34" s="531" t="s">
        <v>422</v>
      </c>
      <c r="D34" s="531"/>
      <c r="E34" s="35" t="s">
        <v>302</v>
      </c>
      <c r="F34" s="579"/>
      <c r="G34" s="580"/>
    </row>
    <row r="35" spans="1:11" s="5" customFormat="1" ht="17.25" customHeight="1" thickBot="1">
      <c r="A35" s="3"/>
      <c r="B35" s="522" t="s">
        <v>423</v>
      </c>
      <c r="C35" s="523"/>
      <c r="D35" s="523"/>
      <c r="E35" s="30" t="str">
        <f>IF(OR(E33="Ano",E34="Ano"),"Ano","Ne")</f>
        <v>Ne</v>
      </c>
      <c r="F35" s="2"/>
      <c r="G35" s="4"/>
    </row>
    <row r="36" spans="1:11" s="5" customFormat="1" ht="9.9499999999999993" customHeight="1" thickBot="1">
      <c r="A36" s="3"/>
      <c r="B36" s="4"/>
      <c r="C36" s="14"/>
      <c r="E36" s="3"/>
      <c r="F36" s="2"/>
      <c r="G36" s="4"/>
    </row>
    <row r="37" spans="1:11" s="5" customFormat="1" ht="20.25" customHeight="1">
      <c r="A37" s="3"/>
      <c r="B37" s="42" t="s">
        <v>424</v>
      </c>
      <c r="C37" s="536" t="s">
        <v>406</v>
      </c>
      <c r="D37" s="536"/>
      <c r="E37" s="27" t="s">
        <v>418</v>
      </c>
      <c r="F37" s="2"/>
      <c r="G37" s="4"/>
    </row>
    <row r="38" spans="1:11" s="5" customFormat="1" ht="32.25" customHeight="1">
      <c r="A38" s="3"/>
      <c r="B38" s="43" t="s">
        <v>425</v>
      </c>
      <c r="C38" s="531" t="s">
        <v>422</v>
      </c>
      <c r="D38" s="531"/>
      <c r="E38" s="35" t="s">
        <v>302</v>
      </c>
      <c r="F38" s="2"/>
      <c r="G38" s="4"/>
    </row>
    <row r="39" spans="1:11" s="5" customFormat="1" ht="32.25" customHeight="1">
      <c r="A39" s="3"/>
      <c r="B39" s="43" t="s">
        <v>426</v>
      </c>
      <c r="C39" s="531" t="s">
        <v>422</v>
      </c>
      <c r="D39" s="531"/>
      <c r="E39" s="35" t="s">
        <v>302</v>
      </c>
      <c r="F39" s="2"/>
      <c r="G39" s="4"/>
    </row>
    <row r="40" spans="1:11" s="5" customFormat="1" ht="17.25" customHeight="1" thickBot="1">
      <c r="A40" s="3"/>
      <c r="B40" s="522" t="s">
        <v>427</v>
      </c>
      <c r="C40" s="523"/>
      <c r="D40" s="523"/>
      <c r="E40" s="30" t="str">
        <f>IF(OR(E38="Ano",E39="Ano"),"Ano","Ne")</f>
        <v>Ne</v>
      </c>
      <c r="F40" s="2"/>
      <c r="G40" s="4"/>
    </row>
    <row r="41" spans="1:11" s="5" customFormat="1" ht="9.9499999999999993" customHeight="1" thickBot="1">
      <c r="A41" s="3"/>
      <c r="B41" s="4"/>
      <c r="C41" s="14"/>
      <c r="E41" s="3"/>
      <c r="F41" s="2"/>
      <c r="G41" s="4"/>
    </row>
    <row r="42" spans="1:11" s="5" customFormat="1" ht="20.25" customHeight="1" thickBot="1">
      <c r="A42" s="3"/>
      <c r="B42" s="524" t="s">
        <v>428</v>
      </c>
      <c r="C42" s="525"/>
      <c r="D42" s="526"/>
      <c r="E42" s="38" t="str">
        <f ca="1">IF(OR(D15="kritéria A,C,D,E",D15="kritéria B,C,D,E",D15="kritéria C,D,E"),"RELEVANTNÍ","NERELEVANTNÍ")</f>
        <v>NERELEVANTNÍ</v>
      </c>
      <c r="F42" s="9"/>
      <c r="G42" s="14"/>
    </row>
    <row r="43" spans="1:11" s="5" customFormat="1" ht="5.25" customHeight="1" thickBot="1">
      <c r="A43" s="3"/>
      <c r="B43" s="4"/>
      <c r="C43" s="14"/>
      <c r="E43" s="1"/>
      <c r="F43" s="1"/>
      <c r="G43" s="14"/>
    </row>
    <row r="44" spans="1:11" s="5" customFormat="1" ht="27.6">
      <c r="A44" s="3"/>
      <c r="B44" s="44" t="s">
        <v>429</v>
      </c>
      <c r="C44" s="45" t="s">
        <v>406</v>
      </c>
      <c r="D44" s="45" t="s">
        <v>430</v>
      </c>
      <c r="E44" s="171" t="str">
        <f>IF(ISBLANK('1b Formulář_kategorie podniku'!G11),"",$D$8)</f>
        <v/>
      </c>
      <c r="F44" s="172" t="str">
        <f>IF(ISBLANK('1b Formulář_kategorie podniku'!G11),"",DATE(YEAR($D$8)-1,MONTH($D$8),DAY($D$8)))</f>
        <v/>
      </c>
      <c r="G44" s="14"/>
    </row>
    <row r="45" spans="1:11" s="5" customFormat="1" ht="10.35" customHeight="1">
      <c r="A45" s="1"/>
      <c r="B45" s="161"/>
      <c r="C45" s="159"/>
      <c r="D45" s="159"/>
      <c r="E45" s="162" t="s">
        <v>408</v>
      </c>
      <c r="F45" s="163" t="s">
        <v>408</v>
      </c>
      <c r="G45" s="14"/>
      <c r="K45" s="3"/>
    </row>
    <row r="46" spans="1:11" s="5" customFormat="1" ht="22.9">
      <c r="A46" s="3"/>
      <c r="B46" s="41" t="s">
        <v>475</v>
      </c>
      <c r="C46" s="150" t="s">
        <v>469</v>
      </c>
      <c r="D46" s="150" t="s">
        <v>470</v>
      </c>
      <c r="E46" s="36"/>
      <c r="F46" s="37"/>
      <c r="G46" s="14"/>
    </row>
    <row r="47" spans="1:11" s="5" customFormat="1" ht="22.9">
      <c r="A47" s="3"/>
      <c r="B47" s="41" t="s">
        <v>432</v>
      </c>
      <c r="C47" s="150" t="s">
        <v>469</v>
      </c>
      <c r="D47" s="150" t="s">
        <v>481</v>
      </c>
      <c r="E47" s="36"/>
      <c r="F47" s="37"/>
      <c r="G47" s="14"/>
    </row>
    <row r="48" spans="1:11" s="5" customFormat="1" ht="17.25" customHeight="1">
      <c r="A48" s="3"/>
      <c r="B48" s="527" t="s">
        <v>434</v>
      </c>
      <c r="C48" s="528"/>
      <c r="D48" s="528"/>
      <c r="E48" s="15" t="str">
        <f>IF((E46)=0,"NR",(E47/E46))</f>
        <v>NR</v>
      </c>
      <c r="F48" s="32" t="str">
        <f>IF((F46)=0,"NR",(F47/F46))</f>
        <v>NR</v>
      </c>
      <c r="G48" s="14"/>
    </row>
    <row r="49" spans="1:11" s="5" customFormat="1" ht="17.25" customHeight="1" thickBot="1">
      <c r="A49" s="3"/>
      <c r="B49" s="591" t="s">
        <v>435</v>
      </c>
      <c r="C49" s="592"/>
      <c r="D49" s="593"/>
      <c r="E49" s="33" t="str">
        <f>IF((E46)="0","Ano",IF((E48)&lt;0,"Chyba",IF(E48&gt;7.5,"Ano","Ne")))</f>
        <v>Ano</v>
      </c>
      <c r="F49" s="34" t="str">
        <f>IF((F46)="0","Ano",IF((F48)&lt;0,"Chyba",IF(F48&gt;7.5,"Ano","Ne")))</f>
        <v>Ano</v>
      </c>
      <c r="G49" s="14"/>
    </row>
    <row r="50" spans="1:11" s="5" customFormat="1" ht="5.25" customHeight="1" thickBot="1">
      <c r="A50" s="3"/>
      <c r="B50" s="4"/>
      <c r="C50" s="14"/>
      <c r="E50" s="1"/>
      <c r="F50" s="1"/>
      <c r="G50" s="14"/>
    </row>
    <row r="51" spans="1:11" s="5" customFormat="1" ht="27.6">
      <c r="A51" s="3"/>
      <c r="B51" s="44" t="s">
        <v>436</v>
      </c>
      <c r="C51" s="45" t="s">
        <v>406</v>
      </c>
      <c r="D51" s="45" t="s">
        <v>430</v>
      </c>
      <c r="E51" s="171" t="str">
        <f>IF(ISBLANK('1b Formulář_kategorie podniku'!G11),"",$D$8)</f>
        <v/>
      </c>
      <c r="F51" s="172" t="str">
        <f>IF(ISBLANK('1b Formulář_kategorie podniku'!G11),"",DATE(YEAR($D$8)-1,MONTH($D$8),DAY($D$8)))</f>
        <v/>
      </c>
      <c r="G51" s="14"/>
    </row>
    <row r="52" spans="1:11" s="5" customFormat="1" ht="10.35" customHeight="1">
      <c r="A52" s="1"/>
      <c r="B52" s="161"/>
      <c r="C52" s="159"/>
      <c r="D52" s="159"/>
      <c r="E52" s="162" t="s">
        <v>408</v>
      </c>
      <c r="F52" s="163" t="s">
        <v>408</v>
      </c>
      <c r="G52" s="14"/>
      <c r="K52" s="3"/>
    </row>
    <row r="53" spans="1:11" s="5" customFormat="1" ht="34.15">
      <c r="A53" s="3"/>
      <c r="B53" s="41" t="s">
        <v>437</v>
      </c>
      <c r="C53" s="150" t="s">
        <v>462</v>
      </c>
      <c r="D53" s="150" t="s">
        <v>482</v>
      </c>
      <c r="E53" s="36"/>
      <c r="F53" s="37"/>
      <c r="G53" s="14"/>
    </row>
    <row r="54" spans="1:11" s="5" customFormat="1" ht="22.9">
      <c r="A54" s="3"/>
      <c r="B54" s="41" t="s">
        <v>438</v>
      </c>
      <c r="C54" s="150" t="s">
        <v>462</v>
      </c>
      <c r="D54" s="150" t="s">
        <v>483</v>
      </c>
      <c r="E54" s="36"/>
      <c r="F54" s="37"/>
      <c r="G54" s="14"/>
    </row>
    <row r="55" spans="1:11" s="5" customFormat="1" ht="34.15">
      <c r="A55" s="3"/>
      <c r="B55" s="41" t="s">
        <v>440</v>
      </c>
      <c r="C55" s="150" t="s">
        <v>462</v>
      </c>
      <c r="D55" s="150" t="s">
        <v>484</v>
      </c>
      <c r="E55" s="36"/>
      <c r="F55" s="37"/>
      <c r="G55" s="14"/>
    </row>
    <row r="56" spans="1:11" s="5" customFormat="1" ht="17.25" customHeight="1">
      <c r="A56" s="3"/>
      <c r="B56" s="527" t="s">
        <v>442</v>
      </c>
      <c r="C56" s="528"/>
      <c r="D56" s="528"/>
      <c r="E56" s="15" t="str">
        <f>IF(E54=0,"NR",(E53+E54+E55)/E54)</f>
        <v>NR</v>
      </c>
      <c r="F56" s="32" t="str">
        <f>IF(F54=0,"NR",(F53+F54+F55)/F54)</f>
        <v>NR</v>
      </c>
      <c r="G56" s="14"/>
    </row>
    <row r="57" spans="1:11" s="5" customFormat="1" ht="17.25" customHeight="1" thickBot="1">
      <c r="A57" s="3"/>
      <c r="B57" s="522" t="s">
        <v>443</v>
      </c>
      <c r="C57" s="523"/>
      <c r="D57" s="523"/>
      <c r="E57" s="33" t="str">
        <f>IF((E56)="NR","NR",IF((E56)&lt;1,"Ano","Ne"))</f>
        <v>NR</v>
      </c>
      <c r="F57" s="34" t="str">
        <f>IF((F56)="NR","NR",IF((F56)&lt;1,"Ano","Ne"))</f>
        <v>NR</v>
      </c>
      <c r="G57" s="14"/>
    </row>
    <row r="58" spans="1:11" ht="5.25" customHeight="1" thickBot="1">
      <c r="B58" s="4"/>
      <c r="C58" s="14"/>
      <c r="D58" s="5"/>
    </row>
    <row r="59" spans="1:11" s="5" customFormat="1" ht="20.25" customHeight="1" thickBot="1">
      <c r="A59" s="3"/>
      <c r="B59" s="589" t="s">
        <v>444</v>
      </c>
      <c r="C59" s="590"/>
      <c r="D59" s="590"/>
      <c r="E59" s="31" t="str">
        <f>IF(AND(E49="ANO",F49="Ano",E57="Ano",F57="Ano"),"Ano","Ne")</f>
        <v>Ne</v>
      </c>
      <c r="F59" s="2"/>
      <c r="G59" s="7"/>
    </row>
    <row r="60" spans="1:11" s="5" customFormat="1" ht="15" customHeight="1" thickBot="1">
      <c r="A60" s="3"/>
      <c r="B60" s="4"/>
      <c r="C60" s="14"/>
      <c r="E60" s="3"/>
      <c r="F60" s="2"/>
      <c r="G60" s="4"/>
    </row>
    <row r="61" spans="1:11" s="5" customFormat="1" ht="32.25" customHeight="1" thickBot="1">
      <c r="A61" s="3"/>
      <c r="B61" s="519" t="s">
        <v>466</v>
      </c>
      <c r="C61" s="520"/>
      <c r="D61" s="521"/>
      <c r="E61" s="16" t="str">
        <f>IF(OR(E23="ANO",E30="Ano",E35="Ano",E40="Ano",E59="Ano"),"Ano","Ne")</f>
        <v>Ne</v>
      </c>
      <c r="F61" s="2"/>
      <c r="G61" s="4"/>
    </row>
    <row r="62" spans="1:11" s="5" customFormat="1" ht="18" customHeight="1">
      <c r="A62" s="3"/>
      <c r="B62" s="2"/>
      <c r="C62" s="9"/>
      <c r="D62" s="3"/>
      <c r="E62" s="3"/>
      <c r="F62" s="2"/>
      <c r="G62" s="4"/>
    </row>
    <row r="63" spans="1:11" s="5" customFormat="1" ht="6" customHeight="1">
      <c r="A63" s="3"/>
      <c r="B63" s="2"/>
      <c r="C63" s="9"/>
      <c r="D63" s="3"/>
      <c r="E63" s="3"/>
      <c r="F63" s="2"/>
      <c r="G63" s="4"/>
    </row>
    <row r="65" spans="1:7" s="5" customFormat="1" ht="21" customHeight="1">
      <c r="A65" s="3"/>
      <c r="B65" s="2"/>
      <c r="C65" s="9"/>
      <c r="D65" s="3"/>
      <c r="E65" s="3"/>
      <c r="F65" s="2"/>
      <c r="G65" s="4"/>
    </row>
    <row r="66" spans="1:7" s="5" customFormat="1" ht="32.25" customHeight="1">
      <c r="A66" s="3"/>
      <c r="B66" s="2"/>
      <c r="C66" s="9"/>
      <c r="D66" s="3"/>
      <c r="E66" s="3"/>
      <c r="F66" s="2"/>
      <c r="G66" s="4"/>
    </row>
  </sheetData>
  <sheetProtection algorithmName="SHA-512" hashValue="WwEDFIUUlSwJknp72q0OvPlzmO/Z+dZ1bL2kQCUj2AauwOwoWlZjG2UVeSxaugTu3vaKYAN9g6/ovVBn5L7m/g==" saltValue="p/n6MODYIiWJGgsfsIjfhg==" spinCount="100000" sheet="1" objects="1" scenarios="1"/>
  <mergeCells count="47">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4:F4"/>
    <mergeCell ref="D5:F5"/>
    <mergeCell ref="D6:F6"/>
    <mergeCell ref="D7:F7"/>
    <mergeCell ref="D8:F8"/>
    <mergeCell ref="B6:C6"/>
    <mergeCell ref="B7:C7"/>
    <mergeCell ref="B10:C10"/>
    <mergeCell ref="B8:C8"/>
    <mergeCell ref="D10:F10"/>
    <mergeCell ref="B17:B18"/>
    <mergeCell ref="C17:C18"/>
    <mergeCell ref="D17:D18"/>
    <mergeCell ref="F21:G22"/>
    <mergeCell ref="F15:G15"/>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s>
  <conditionalFormatting sqref="A1:A18 A20:A26">
    <cfRule type="beginsWith" dxfId="110" priority="75" operator="beginsWith" text="RE">
      <formula>LEFT(A1,LEN("RE"))="RE"</formula>
    </cfRule>
    <cfRule type="containsText" dxfId="109" priority="76" operator="containsText" text="&quot;RELEVANTNÍ&quot;">
      <formula>NOT(ISERROR(SEARCH("""RELEVANTNÍ""",A1)))</formula>
    </cfRule>
  </conditionalFormatting>
  <conditionalFormatting sqref="A28:A31 A33:A36">
    <cfRule type="beginsWith" dxfId="108" priority="93" operator="beginsWith" text="RE">
      <formula>LEFT(A28,LEN("RE"))="RE"</formula>
    </cfRule>
    <cfRule type="containsText" dxfId="107" priority="94" operator="containsText" text="&quot;RELEVANTNÍ&quot;">
      <formula>NOT(ISERROR(SEARCH("""RELEVANTNÍ""",A28)))</formula>
    </cfRule>
  </conditionalFormatting>
  <conditionalFormatting sqref="A38:A1048576">
    <cfRule type="beginsWith" dxfId="106" priority="15" operator="beginsWith" text="RE">
      <formula>LEFT(A38,LEN("RE"))="RE"</formula>
    </cfRule>
    <cfRule type="containsText" dxfId="105" priority="16" operator="containsText" text="&quot;RELEVANTNÍ&quot;">
      <formula>NOT(ISERROR(SEARCH("""RELEVANTNÍ""",A38)))</formula>
    </cfRule>
  </conditionalFormatting>
  <conditionalFormatting sqref="E15">
    <cfRule type="beginsWith" dxfId="104" priority="86" operator="beginsWith" text="RE">
      <formula>LEFT(E15,LEN("RE"))="RE"</formula>
    </cfRule>
  </conditionalFormatting>
  <conditionalFormatting sqref="E17:E19">
    <cfRule type="beginsWith" dxfId="103" priority="10" operator="beginsWith" text="RE">
      <formula>LEFT(E17,LEN("RE"))="RE"</formula>
    </cfRule>
  </conditionalFormatting>
  <conditionalFormatting sqref="E20:E22">
    <cfRule type="expression" dxfId="102" priority="31">
      <formula>$E$17="NERELEVANTNÍ"</formula>
    </cfRule>
  </conditionalFormatting>
  <conditionalFormatting sqref="E21:E23">
    <cfRule type="beginsWith" dxfId="101" priority="32" operator="beginsWith" text="RE">
      <formula>LEFT(E21,LEN("RE"))="RE"</formula>
    </cfRule>
  </conditionalFormatting>
  <conditionalFormatting sqref="E23">
    <cfRule type="containsText" dxfId="100" priority="33" operator="containsText" text="Ne">
      <formula>NOT(ISERROR(SEARCH("Ne",E23)))</formula>
    </cfRule>
    <cfRule type="containsText" dxfId="99" priority="34" operator="containsText" text="Ano">
      <formula>NOT(ISERROR(SEARCH("Ano",E23)))</formula>
    </cfRule>
  </conditionalFormatting>
  <conditionalFormatting sqref="E28:E29">
    <cfRule type="expression" dxfId="98" priority="66">
      <formula>$E$25="NERELEVANTNÍ"</formula>
    </cfRule>
  </conditionalFormatting>
  <conditionalFormatting sqref="E30 E35 E40 E59 E61">
    <cfRule type="containsText" dxfId="97" priority="97" operator="containsText" text="Ne">
      <formula>NOT(ISERROR(SEARCH("Ne",E30)))</formula>
    </cfRule>
    <cfRule type="containsText" dxfId="96" priority="98" operator="containsText" text="Ano">
      <formula>NOT(ISERROR(SEARCH("Ano",E30)))</formula>
    </cfRule>
  </conditionalFormatting>
  <conditionalFormatting sqref="E33:E34">
    <cfRule type="beginsWith" dxfId="95" priority="45" operator="beginsWith" text="RE">
      <formula>LEFT(E33,LEN("RE"))="RE"</formula>
    </cfRule>
  </conditionalFormatting>
  <conditionalFormatting sqref="E1:F1 B16:E16 F23">
    <cfRule type="beginsWith" dxfId="94" priority="92" operator="beginsWith" text="RE">
      <formula>LEFT(B1,LEN("RE"))="RE"</formula>
    </cfRule>
  </conditionalFormatting>
  <conditionalFormatting sqref="E3:F14">
    <cfRule type="beginsWith" dxfId="93" priority="3" operator="beginsWith" text="RE">
      <formula>LEFT(E3,LEN("RE"))="RE"</formula>
    </cfRule>
  </conditionalFormatting>
  <conditionalFormatting sqref="E24:F27">
    <cfRule type="beginsWith" dxfId="92" priority="8" operator="beginsWith" text="RE">
      <formula>LEFT(E24,LEN("RE"))="RE"</formula>
    </cfRule>
  </conditionalFormatting>
  <conditionalFormatting sqref="E28:F32">
    <cfRule type="beginsWith" dxfId="91" priority="67" operator="beginsWith" text="RE">
      <formula>LEFT(E28,LEN("RE"))="RE"</formula>
    </cfRule>
  </conditionalFormatting>
  <conditionalFormatting sqref="E35:F45">
    <cfRule type="beginsWith" dxfId="90" priority="14" operator="beginsWith" text="RE">
      <formula>LEFT(E35,LEN("RE"))="RE"</formula>
    </cfRule>
  </conditionalFormatting>
  <conditionalFormatting sqref="E46:F47">
    <cfRule type="expression" dxfId="89" priority="60">
      <formula>$E$42="NERELEVANTNÍ"</formula>
    </cfRule>
  </conditionalFormatting>
  <conditionalFormatting sqref="E46:F48">
    <cfRule type="beginsWith" dxfId="88" priority="61" operator="beginsWith" text="RE">
      <formula>LEFT(E46,LEN("RE"))="RE"</formula>
    </cfRule>
  </conditionalFormatting>
  <conditionalFormatting sqref="E49:F52">
    <cfRule type="beginsWith" dxfId="87" priority="17" operator="beginsWith" text="RE">
      <formula>LEFT(E49,LEN("RE"))="RE"</formula>
    </cfRule>
  </conditionalFormatting>
  <conditionalFormatting sqref="E53:F55">
    <cfRule type="expression" dxfId="86" priority="56">
      <formula>$E$42="NERELEVANTNÍ"</formula>
    </cfRule>
    <cfRule type="beginsWith" dxfId="85" priority="57" operator="beginsWith" text="RE">
      <formula>LEFT(E53,LEN("RE"))="RE"</formula>
    </cfRule>
  </conditionalFormatting>
  <conditionalFormatting sqref="E56:F1048576">
    <cfRule type="beginsWith" dxfId="84" priority="2" operator="beginsWith" text="RE">
      <formula>LEFT(E56,LEN("RE"))="RE"</formula>
    </cfRule>
  </conditionalFormatting>
  <conditionalFormatting sqref="F15:F20">
    <cfRule type="beginsWith" dxfId="83" priority="11" operator="beginsWith" text="RE">
      <formula>LEFT(F15,LEN("RE"))="RE"</formula>
    </cfRule>
  </conditionalFormatting>
  <conditionalFormatting sqref="F33">
    <cfRule type="beginsWith" dxfId="82" priority="28"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disablePrompts="1"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44" activePane="bottomRight" state="frozen"/>
      <selection pane="bottomRight" activeCell="J25" sqref="J25"/>
      <selection pane="bottomLeft" activeCell="P29" sqref="P29"/>
      <selection pane="topRight" activeCell="P29" sqref="P29"/>
    </sheetView>
  </sheetViews>
  <sheetFormatPr defaultColWidth="11" defaultRowHeight="13.9"/>
  <cols>
    <col min="1" max="1" width="4.5" style="3" customWidth="1"/>
    <col min="2" max="2" width="60.875" style="2" customWidth="1"/>
    <col min="3" max="3" width="12" style="9" customWidth="1"/>
    <col min="4" max="4" width="11.625" style="3" customWidth="1"/>
    <col min="5" max="5" width="15.5" style="3" customWidth="1"/>
    <col min="6" max="6" width="15.5" style="2" customWidth="1"/>
    <col min="7" max="7" width="41.875" style="4" customWidth="1"/>
    <col min="8" max="11" width="11" style="5"/>
    <col min="12" max="16384" width="11" style="3"/>
  </cols>
  <sheetData>
    <row r="1" spans="1:16382" ht="5.25" customHeight="1"/>
    <row r="2" spans="1:16382" ht="33" customHeight="1">
      <c r="B2" s="20" t="s">
        <v>397</v>
      </c>
      <c r="C2" s="594" t="s">
        <v>485</v>
      </c>
      <c r="D2" s="594"/>
      <c r="E2" s="594"/>
      <c r="F2" s="594"/>
      <c r="H2" s="166"/>
    </row>
    <row r="3" spans="1:16382" ht="5.25" customHeight="1" thickBot="1">
      <c r="D3" s="39"/>
      <c r="E3" s="39"/>
      <c r="F3" s="40"/>
      <c r="H3" s="166"/>
    </row>
    <row r="4" spans="1:16382" ht="17.25" customHeight="1">
      <c r="A4" s="6" t="s">
        <v>399</v>
      </c>
      <c r="B4" s="553" t="s">
        <v>447</v>
      </c>
      <c r="C4" s="554"/>
      <c r="D4" s="581" t="str">
        <f>IF(ISTEXT(VLOOKUP('1b Formulář_kategorie podniku'!G13,'2b Právní formy žadatelů'!E69:E86,1,FALSE)),IF(ISBLANK('1b Formulář_kategorie podniku'!G7),"",IF(ISBLANK('1b Formulář_kategorie podniku'!G7),"",'1b Formulář_kategorie podniku'!G7)),"")</f>
        <v/>
      </c>
      <c r="E4" s="581"/>
      <c r="F4" s="582"/>
      <c r="G4" s="5"/>
      <c r="H4" s="166"/>
    </row>
    <row r="5" spans="1:16382" ht="17.25" customHeight="1">
      <c r="A5" s="1"/>
      <c r="B5" s="541" t="s">
        <v>74</v>
      </c>
      <c r="C5" s="542"/>
      <c r="D5" s="581" t="str">
        <f>IF(ISTEXT(VLOOKUP('1b Formulář_kategorie podniku'!G13,'2b Právní formy žadatelů'!E69:E86,1,FALSE)),IF(ISBLANK('1b Formulář_kategorie podniku'!G7),"",IF(ISBLANK('1b Formulář_kategorie podniku'!G8),"",'1b Formulář_kategorie podniku'!G8)),"")</f>
        <v/>
      </c>
      <c r="E5" s="581"/>
      <c r="F5" s="582"/>
      <c r="G5" s="7"/>
      <c r="H5" s="166"/>
    </row>
    <row r="6" spans="1:16382" ht="17.25" customHeight="1">
      <c r="A6" s="1"/>
      <c r="B6" s="541" t="s">
        <v>448</v>
      </c>
      <c r="C6" s="542"/>
      <c r="D6" s="581" t="str">
        <f>IF(ISTEXT(VLOOKUP('1b Formulář_kategorie podniku'!G13,'2b Právní formy žadatelů'!E69:E86,1,FALSE)),IF(ISBLANK('1b Formulář_kategorie podniku'!G7),"",IF(ISBLANK('1b Formulář_kategorie podniku'!G9),"",'1b Formulář_kategorie podniku'!G9)),"")</f>
        <v/>
      </c>
      <c r="E6" s="581"/>
      <c r="F6" s="582"/>
      <c r="G6" s="7"/>
      <c r="H6" s="166"/>
    </row>
    <row r="7" spans="1:16382" ht="12.75" customHeight="1">
      <c r="A7" s="1"/>
      <c r="B7" s="541" t="s">
        <v>76</v>
      </c>
      <c r="C7" s="542"/>
      <c r="D7" s="587" t="str">
        <f>IF(ISTEXT(VLOOKUP('1b Formulář_kategorie podniku'!G13,'2b Právní formy žadatelů'!E69:E86,1,FALSE)),IF(ISBLANK('1b Formulář_kategorie podniku'!G7),"",IF(ISBLANK('1b Formulář_kategorie podniku'!G10),"",'1b Formulář_kategorie podniku'!G10)),"")</f>
        <v/>
      </c>
      <c r="E7" s="587"/>
      <c r="F7" s="588"/>
      <c r="G7" s="8"/>
      <c r="H7" s="166"/>
    </row>
    <row r="8" spans="1:16382" ht="30.75" customHeight="1" thickBot="1">
      <c r="A8" s="1"/>
      <c r="B8" s="547" t="s">
        <v>77</v>
      </c>
      <c r="C8" s="548"/>
      <c r="D8" s="587" t="str">
        <f>IF(ISTEXT(VLOOKUP('1b Formulář_kategorie podniku'!G13,'2b Právní formy žadatelů'!E69:E86,1,FALSE)),IF(ISBLANK('1b Formulář_kategorie podniku'!G7),"",IF(ISBLANK('1b Formulář_kategorie podniku'!G11),"",'1b Formulář_kategorie podniku'!G11)),"")</f>
        <v/>
      </c>
      <c r="E8" s="587"/>
      <c r="F8" s="588"/>
      <c r="G8" s="8"/>
      <c r="H8" s="166"/>
    </row>
    <row r="9" spans="1:16382" ht="9.9499999999999993" customHeight="1" thickBot="1">
      <c r="A9" s="1"/>
      <c r="H9" s="315"/>
      <c r="I9" s="3"/>
    </row>
    <row r="10" spans="1:16382" ht="17.25" customHeight="1" thickBot="1">
      <c r="A10" s="1"/>
      <c r="B10" s="553" t="s">
        <v>387</v>
      </c>
      <c r="C10" s="554"/>
      <c r="D10" s="599" t="str">
        <f>IF(ISTEXT(VLOOKUP('1b Formulář_kategorie podniku'!G13,'2b Právní formy žadatelů'!E69:E86,1,FALSE)),(IF(ISBLANK('1b Formulář_kategorie podniku'!G13),"",IF('1b Formulář_kategorie podniku'!N41="MSP","Ano","Ne"))),"")</f>
        <v/>
      </c>
      <c r="E10" s="599"/>
      <c r="F10" s="600"/>
      <c r="I10" s="3"/>
    </row>
    <row r="11" spans="1:16382" s="5" customFormat="1" ht="33" customHeight="1">
      <c r="A11" s="1"/>
      <c r="B11" s="537" t="s">
        <v>388</v>
      </c>
      <c r="C11" s="538"/>
      <c r="D11" s="599" t="str">
        <f ca="1">IF(ISTEXT(VLOOKUP('1b Formulář_kategorie podniku'!G13,'2b Právní formy žadatelů'!E69:E86,1,FALSE)),IF(ISBLANK('1b Formulář_kategorie podniku'!G10),"",IF(YEARFRAC(D7,TODAY())&lt;3,"Ano","Ne")),"")</f>
        <v/>
      </c>
      <c r="E11" s="599"/>
      <c r="F11" s="600"/>
      <c r="G11" s="165"/>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c r="A12" s="1"/>
      <c r="B12" s="541" t="s">
        <v>79</v>
      </c>
      <c r="C12" s="542"/>
      <c r="D12" s="581" t="str">
        <f>IF(ISTEXT(VLOOKUP('1b Formulář_kategorie podniku'!G13,'2b Právní formy žadatelů'!E69:E86,1,FALSE)),IF(ISBLANK('1b Formulář_kategorie podniku'!G13),"",'1b Formulář_kategorie podniku'!G13),"")</f>
        <v/>
      </c>
      <c r="E12" s="581"/>
      <c r="F12" s="582"/>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c r="A13" s="1"/>
      <c r="B13" s="547" t="s">
        <v>401</v>
      </c>
      <c r="C13" s="548"/>
      <c r="D13" s="583" t="str">
        <f>IF(ISTEXT(VLOOKUP('1b Formulář_kategorie podniku'!G13,'2b Právní formy žadatelů'!E69:E86,1,FALSE)),IF(ISBLANK('1b Formulář_kategorie podniku'!G13),"",IF('1b Formulář_kategorie podniku'!B39="Ano","Ne","Ano")),"")</f>
        <v/>
      </c>
      <c r="E13" s="583"/>
      <c r="F13" s="584"/>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c r="A15" s="6" t="s">
        <v>402</v>
      </c>
      <c r="B15" s="551" t="s">
        <v>403</v>
      </c>
      <c r="C15" s="552"/>
      <c r="D15" s="545"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46"/>
      <c r="F15" s="543" t="s">
        <v>404</v>
      </c>
      <c r="G15" s="54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c r="A17" s="6"/>
      <c r="B17" s="553" t="s">
        <v>486</v>
      </c>
      <c r="C17" s="568" t="s">
        <v>406</v>
      </c>
      <c r="D17" s="562" t="s">
        <v>407</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c r="A18" s="6"/>
      <c r="B18" s="541"/>
      <c r="C18" s="569"/>
      <c r="D18" s="563"/>
      <c r="E18" s="170" t="str">
        <f>IF($D$8&gt;1,$D$8,"")</f>
        <v/>
      </c>
      <c r="F18" s="165"/>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1.1" customHeight="1">
      <c r="A19" s="1"/>
      <c r="B19" s="158"/>
      <c r="C19" s="159"/>
      <c r="D19" s="159"/>
      <c r="E19" s="160" t="s">
        <v>408</v>
      </c>
    </row>
    <row r="20" spans="1:16382" s="5" customFormat="1" ht="22.9">
      <c r="A20" s="6"/>
      <c r="B20" s="28" t="s">
        <v>409</v>
      </c>
      <c r="C20" s="150" t="s">
        <v>487</v>
      </c>
      <c r="D20" s="150" t="s">
        <v>488</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c r="A21" s="6"/>
      <c r="B21" s="28" t="s">
        <v>452</v>
      </c>
      <c r="C21" s="12" t="s">
        <v>471</v>
      </c>
      <c r="D21" s="13" t="s">
        <v>472</v>
      </c>
      <c r="E21" s="29"/>
      <c r="F21" s="595" t="s">
        <v>473</v>
      </c>
      <c r="G21" s="596"/>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c r="A22" s="6"/>
      <c r="B22" s="28" t="s">
        <v>454</v>
      </c>
      <c r="C22" s="12" t="s">
        <v>471</v>
      </c>
      <c r="D22" s="13" t="s">
        <v>472</v>
      </c>
      <c r="E22" s="29"/>
      <c r="F22" s="595"/>
      <c r="G22" s="596"/>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c r="A23" s="6"/>
      <c r="B23" s="574" t="s">
        <v>456</v>
      </c>
      <c r="C23" s="575"/>
      <c r="D23" s="576"/>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c r="D24" s="1"/>
      <c r="E24" s="1"/>
      <c r="G24" s="14"/>
      <c r="I24" s="3"/>
    </row>
    <row r="25" spans="1:16382" s="5" customFormat="1" ht="20.25" customHeight="1">
      <c r="A25" s="3"/>
      <c r="B25" s="532" t="s">
        <v>489</v>
      </c>
      <c r="C25" s="562" t="s">
        <v>406</v>
      </c>
      <c r="D25" s="562" t="s">
        <v>407</v>
      </c>
      <c r="E25" s="27" t="str">
        <f ca="1">IF(OR(D15="kritéria B,C,D",D15="kritéria B,C,D,E"),"RELEVANTNÍ","NERELEVANTNÍ")</f>
        <v>NERELEVANTNÍ</v>
      </c>
      <c r="F25" s="2"/>
      <c r="G25" s="14"/>
      <c r="I25" s="3"/>
    </row>
    <row r="26" spans="1:16382" s="5" customFormat="1" ht="20.25" customHeight="1">
      <c r="A26" s="3"/>
      <c r="B26" s="533"/>
      <c r="C26" s="563"/>
      <c r="D26" s="563"/>
      <c r="E26" s="170" t="str">
        <f>IF($D$8&gt;1,$D$8,"")</f>
        <v/>
      </c>
      <c r="F26" s="165"/>
      <c r="G26" s="14"/>
      <c r="I26" s="3"/>
    </row>
    <row r="27" spans="1:16382" s="11" customFormat="1" ht="11.1" customHeight="1">
      <c r="A27" s="1"/>
      <c r="B27" s="158"/>
      <c r="C27" s="159"/>
      <c r="D27" s="159"/>
      <c r="E27" s="160" t="s">
        <v>408</v>
      </c>
    </row>
    <row r="28" spans="1:16382" s="5" customFormat="1" ht="22.9">
      <c r="A28" s="3"/>
      <c r="B28" s="28" t="s">
        <v>475</v>
      </c>
      <c r="C28" s="150" t="s">
        <v>487</v>
      </c>
      <c r="D28" s="150" t="s">
        <v>488</v>
      </c>
      <c r="E28" s="37"/>
      <c r="F28" s="2"/>
      <c r="G28" s="14"/>
      <c r="I28" s="3"/>
    </row>
    <row r="29" spans="1:16382" s="5" customFormat="1" ht="22.9">
      <c r="A29" s="3"/>
      <c r="B29" s="28" t="s">
        <v>476</v>
      </c>
      <c r="C29" s="150" t="s">
        <v>487</v>
      </c>
      <c r="D29" s="150" t="s">
        <v>490</v>
      </c>
      <c r="E29" s="37"/>
      <c r="F29" s="2"/>
      <c r="G29" s="14"/>
      <c r="I29" s="3"/>
    </row>
    <row r="30" spans="1:16382" s="5" customFormat="1" ht="14.45" thickBot="1">
      <c r="A30" s="3"/>
      <c r="B30" s="572" t="s">
        <v>416</v>
      </c>
      <c r="C30" s="573"/>
      <c r="D30" s="573"/>
      <c r="E30" s="30" t="str">
        <f>IF(AND((E29)&gt;0,E28&gt;0),"Ne",(IF((ABS(E29))&gt;((E28-(E29))/2),"Ano","Ne")))</f>
        <v>Ne</v>
      </c>
      <c r="F30" s="2"/>
      <c r="G30" s="14"/>
      <c r="I30" s="3"/>
    </row>
    <row r="31" spans="1:16382" s="5" customFormat="1" ht="9.9499999999999993" customHeight="1" thickBot="1">
      <c r="A31" s="3"/>
      <c r="B31" s="2"/>
      <c r="C31" s="9"/>
      <c r="D31" s="3"/>
      <c r="E31" s="3"/>
      <c r="F31" s="2"/>
      <c r="G31" s="14"/>
      <c r="I31" s="3"/>
    </row>
    <row r="32" spans="1:16382" s="5" customFormat="1" ht="20.25" customHeight="1">
      <c r="A32" s="3"/>
      <c r="B32" s="42" t="s">
        <v>417</v>
      </c>
      <c r="C32" s="536" t="s">
        <v>406</v>
      </c>
      <c r="D32" s="536"/>
      <c r="E32" s="27" t="s">
        <v>418</v>
      </c>
      <c r="F32" s="2"/>
      <c r="G32" s="4"/>
      <c r="I32" s="3"/>
    </row>
    <row r="33" spans="1:11" s="5" customFormat="1" ht="17.25" customHeight="1">
      <c r="A33" s="3"/>
      <c r="B33" s="43" t="s">
        <v>478</v>
      </c>
      <c r="C33" s="597" t="s">
        <v>420</v>
      </c>
      <c r="D33" s="598"/>
      <c r="E33" s="35" t="s">
        <v>302</v>
      </c>
      <c r="F33" s="579" t="s">
        <v>479</v>
      </c>
      <c r="G33" s="580"/>
      <c r="I33" s="3"/>
    </row>
    <row r="34" spans="1:11" s="5" customFormat="1" ht="23.1" customHeight="1">
      <c r="A34" s="3"/>
      <c r="B34" s="43" t="s">
        <v>480</v>
      </c>
      <c r="C34" s="597" t="s">
        <v>422</v>
      </c>
      <c r="D34" s="598"/>
      <c r="E34" s="35" t="s">
        <v>302</v>
      </c>
      <c r="F34" s="579"/>
      <c r="G34" s="580"/>
      <c r="I34" s="3"/>
    </row>
    <row r="35" spans="1:11" s="5" customFormat="1" ht="17.25" customHeight="1" thickBot="1">
      <c r="A35" s="3"/>
      <c r="B35" s="522" t="s">
        <v>423</v>
      </c>
      <c r="C35" s="523"/>
      <c r="D35" s="523"/>
      <c r="E35" s="30" t="str">
        <f>IF(OR(E33="Ano",E34="Ano"),"Ano","Ne")</f>
        <v>Ne</v>
      </c>
      <c r="F35" s="2"/>
      <c r="G35" s="4"/>
      <c r="I35" s="3"/>
    </row>
    <row r="36" spans="1:11" s="5" customFormat="1" ht="9.9499999999999993" customHeight="1" thickBot="1">
      <c r="A36" s="3"/>
      <c r="B36" s="4"/>
      <c r="C36" s="14"/>
      <c r="E36" s="3"/>
      <c r="F36" s="2"/>
      <c r="G36" s="4"/>
      <c r="I36" s="3"/>
    </row>
    <row r="37" spans="1:11" s="5" customFormat="1" ht="20.25" customHeight="1">
      <c r="A37" s="3"/>
      <c r="B37" s="42" t="s">
        <v>424</v>
      </c>
      <c r="C37" s="536" t="s">
        <v>406</v>
      </c>
      <c r="D37" s="536"/>
      <c r="E37" s="27" t="s">
        <v>418</v>
      </c>
      <c r="F37" s="2"/>
      <c r="G37" s="4"/>
      <c r="I37" s="3"/>
    </row>
    <row r="38" spans="1:11" s="5" customFormat="1" ht="32.25" customHeight="1">
      <c r="A38" s="3"/>
      <c r="B38" s="43" t="s">
        <v>425</v>
      </c>
      <c r="C38" s="531" t="s">
        <v>422</v>
      </c>
      <c r="D38" s="531"/>
      <c r="E38" s="35" t="s">
        <v>302</v>
      </c>
      <c r="F38" s="2"/>
      <c r="G38" s="4"/>
      <c r="I38" s="3"/>
    </row>
    <row r="39" spans="1:11" s="5" customFormat="1" ht="32.25" customHeight="1">
      <c r="A39" s="3"/>
      <c r="B39" s="43" t="s">
        <v>426</v>
      </c>
      <c r="C39" s="531" t="s">
        <v>422</v>
      </c>
      <c r="D39" s="531"/>
      <c r="E39" s="35" t="s">
        <v>302</v>
      </c>
      <c r="F39" s="2"/>
      <c r="G39" s="4"/>
      <c r="I39" s="3"/>
    </row>
    <row r="40" spans="1:11" s="5" customFormat="1" ht="17.25" customHeight="1" thickBot="1">
      <c r="A40" s="3"/>
      <c r="B40" s="522" t="s">
        <v>427</v>
      </c>
      <c r="C40" s="523"/>
      <c r="D40" s="523"/>
      <c r="E40" s="30" t="str">
        <f>IF(OR(E38="Ano",E39="Ano"),"Ano","Ne")</f>
        <v>Ne</v>
      </c>
      <c r="F40" s="2"/>
      <c r="G40" s="4"/>
      <c r="I40" s="3"/>
    </row>
    <row r="41" spans="1:11" s="5" customFormat="1" ht="9.9499999999999993" customHeight="1" thickBot="1">
      <c r="A41" s="3"/>
      <c r="B41" s="4"/>
      <c r="C41" s="14"/>
      <c r="E41" s="3"/>
      <c r="F41" s="2"/>
      <c r="G41" s="4"/>
      <c r="I41" s="3"/>
    </row>
    <row r="42" spans="1:11" s="5" customFormat="1" ht="20.25" customHeight="1" thickBot="1">
      <c r="A42" s="3"/>
      <c r="B42" s="524" t="s">
        <v>428</v>
      </c>
      <c r="C42" s="525"/>
      <c r="D42" s="526"/>
      <c r="E42" s="38" t="str">
        <f ca="1">IF(OR(D15="kritéria A,C,D,E",D15="kritéria B,C,D,E",D15="kritéria C,D,E"),"RELEVANTNÍ","NERELEVANTNÍ")</f>
        <v>NERELEVANTNÍ</v>
      </c>
      <c r="F42" s="9"/>
      <c r="G42" s="14"/>
      <c r="I42" s="3"/>
    </row>
    <row r="43" spans="1:11" s="5" customFormat="1" ht="5.25" customHeight="1" thickBot="1">
      <c r="A43" s="3"/>
      <c r="B43" s="4"/>
      <c r="C43" s="14"/>
      <c r="E43" s="1"/>
      <c r="F43" s="1"/>
      <c r="G43" s="14"/>
      <c r="I43" s="3"/>
    </row>
    <row r="44" spans="1:11" s="5" customFormat="1" ht="42.75" customHeight="1">
      <c r="A44" s="3"/>
      <c r="B44" s="44" t="s">
        <v>429</v>
      </c>
      <c r="C44" s="45" t="s">
        <v>406</v>
      </c>
      <c r="D44" s="45" t="s">
        <v>430</v>
      </c>
      <c r="E44" s="171" t="str">
        <f>IF(ISBLANK('1b Formulář_kategorie podniku'!G11),"",$D$8)</f>
        <v/>
      </c>
      <c r="F44" s="172" t="str">
        <f>IF(ISBLANK('1b Formulář_kategorie podniku'!G11),"",DATE(YEAR($D$8)-1,MONTH($D$8),DAY($D$8)))</f>
        <v/>
      </c>
      <c r="G44" s="165"/>
      <c r="H44" s="10"/>
      <c r="I44" s="3"/>
    </row>
    <row r="45" spans="1:11" s="5" customFormat="1" ht="10.35" customHeight="1">
      <c r="A45" s="1"/>
      <c r="B45" s="161"/>
      <c r="C45" s="159"/>
      <c r="D45" s="159"/>
      <c r="E45" s="162" t="s">
        <v>408</v>
      </c>
      <c r="F45" s="163" t="s">
        <v>408</v>
      </c>
      <c r="G45" s="14"/>
      <c r="K45" s="3"/>
    </row>
    <row r="46" spans="1:11" s="5" customFormat="1" ht="22.9">
      <c r="A46" s="3"/>
      <c r="B46" s="41" t="s">
        <v>475</v>
      </c>
      <c r="C46" s="150" t="s">
        <v>487</v>
      </c>
      <c r="D46" s="150" t="s">
        <v>488</v>
      </c>
      <c r="E46" s="36"/>
      <c r="F46" s="37"/>
      <c r="G46" s="14"/>
      <c r="I46" s="3"/>
    </row>
    <row r="47" spans="1:11" s="5" customFormat="1" ht="22.9">
      <c r="A47" s="3"/>
      <c r="B47" s="41" t="s">
        <v>432</v>
      </c>
      <c r="C47" s="150" t="s">
        <v>487</v>
      </c>
      <c r="D47" s="150" t="s">
        <v>491</v>
      </c>
      <c r="E47" s="36"/>
      <c r="F47" s="37"/>
      <c r="G47" s="14"/>
      <c r="I47" s="3"/>
    </row>
    <row r="48" spans="1:11" s="5" customFormat="1">
      <c r="A48" s="3"/>
      <c r="B48" s="527" t="s">
        <v>434</v>
      </c>
      <c r="C48" s="528"/>
      <c r="D48" s="528"/>
      <c r="E48" s="15" t="str">
        <f>IF((E46)=0,"NR",(E47/E46))</f>
        <v>NR</v>
      </c>
      <c r="F48" s="32" t="str">
        <f>IF((F46)=0,"NR",(F47/F46))</f>
        <v>NR</v>
      </c>
      <c r="G48" s="14"/>
      <c r="I48" s="3"/>
    </row>
    <row r="49" spans="1:11" s="5" customFormat="1" ht="17.25" customHeight="1" thickBot="1">
      <c r="A49" s="3"/>
      <c r="B49" s="591" t="s">
        <v>435</v>
      </c>
      <c r="C49" s="592"/>
      <c r="D49" s="593"/>
      <c r="E49" s="33" t="str">
        <f>IF((E46)="0","Ano",IF((E48)&lt;0,"Chyba",IF(E48&gt;7.5,"Ano","Ne")))</f>
        <v>Ano</v>
      </c>
      <c r="F49" s="34" t="str">
        <f>IF((F46)="0","Ano",IF((F48)&lt;0,"Chyba",IF(F48&gt;7.5,"Ano","Ne")))</f>
        <v>Ano</v>
      </c>
      <c r="G49" s="14"/>
      <c r="I49" s="3"/>
    </row>
    <row r="50" spans="1:11" s="5" customFormat="1" ht="5.25" customHeight="1" thickBot="1">
      <c r="A50" s="3"/>
      <c r="B50" s="4"/>
      <c r="C50" s="14"/>
      <c r="E50" s="1"/>
      <c r="F50" s="1"/>
      <c r="G50" s="14"/>
      <c r="I50" s="3"/>
    </row>
    <row r="51" spans="1:11" s="5" customFormat="1" ht="63" customHeight="1">
      <c r="A51" s="3"/>
      <c r="B51" s="44" t="s">
        <v>436</v>
      </c>
      <c r="C51" s="45" t="s">
        <v>406</v>
      </c>
      <c r="D51" s="45" t="s">
        <v>430</v>
      </c>
      <c r="E51" s="171" t="str">
        <f>IF(ISBLANK('1b Formulář_kategorie podniku'!G11),"",$D$8)</f>
        <v/>
      </c>
      <c r="F51" s="172" t="str">
        <f>IF(ISBLANK('1b Formulář_kategorie podniku'!G11),"",DATE(YEAR($D$8)-1,MONTH($D$8),DAY($D$8)))</f>
        <v/>
      </c>
      <c r="G51" s="165"/>
    </row>
    <row r="52" spans="1:11" s="5" customFormat="1" ht="10.35" customHeight="1">
      <c r="A52" s="1"/>
      <c r="B52" s="161"/>
      <c r="C52" s="159"/>
      <c r="D52" s="159"/>
      <c r="E52" s="162" t="s">
        <v>408</v>
      </c>
      <c r="F52" s="163" t="s">
        <v>408</v>
      </c>
      <c r="G52" s="14"/>
      <c r="K52" s="3"/>
    </row>
    <row r="53" spans="1:11" s="5" customFormat="1" ht="34.15">
      <c r="A53" s="3"/>
      <c r="B53" s="41" t="s">
        <v>437</v>
      </c>
      <c r="C53" s="150" t="s">
        <v>462</v>
      </c>
      <c r="D53" s="150" t="s">
        <v>492</v>
      </c>
      <c r="E53" s="36"/>
      <c r="F53" s="37"/>
      <c r="G53" s="14"/>
    </row>
    <row r="54" spans="1:11" s="5" customFormat="1" ht="22.9">
      <c r="A54" s="3"/>
      <c r="B54" s="41" t="s">
        <v>438</v>
      </c>
      <c r="C54" s="150" t="s">
        <v>462</v>
      </c>
      <c r="D54" s="150" t="s">
        <v>493</v>
      </c>
      <c r="E54" s="36"/>
      <c r="F54" s="37"/>
      <c r="G54" s="14"/>
    </row>
    <row r="55" spans="1:11" s="5" customFormat="1" ht="34.15">
      <c r="A55" s="3"/>
      <c r="B55" s="41" t="s">
        <v>440</v>
      </c>
      <c r="C55" s="150" t="s">
        <v>462</v>
      </c>
      <c r="D55" s="150" t="s">
        <v>494</v>
      </c>
      <c r="E55" s="36"/>
      <c r="F55" s="37"/>
      <c r="G55" s="14"/>
    </row>
    <row r="56" spans="1:11" s="5" customFormat="1" ht="17.25" customHeight="1">
      <c r="A56" s="3"/>
      <c r="B56" s="527" t="s">
        <v>442</v>
      </c>
      <c r="C56" s="528"/>
      <c r="D56" s="528"/>
      <c r="E56" s="15" t="str">
        <f>IF(E54=0,"NR",(E53+E54+E55)/E54)</f>
        <v>NR</v>
      </c>
      <c r="F56" s="32" t="str">
        <f>IF(F54=0,"NR",(F53+F54+F55)/F54)</f>
        <v>NR</v>
      </c>
      <c r="G56" s="14"/>
    </row>
    <row r="57" spans="1:11" s="5" customFormat="1" ht="17.25" customHeight="1" thickBot="1">
      <c r="A57" s="3"/>
      <c r="B57" s="522" t="s">
        <v>443</v>
      </c>
      <c r="C57" s="523"/>
      <c r="D57" s="523"/>
      <c r="E57" s="33" t="str">
        <f>IF((E56)="NR","NR",IF((E56)&lt;1,"Ano","Ne"))</f>
        <v>NR</v>
      </c>
      <c r="F57" s="34" t="str">
        <f>IF((F56)="NR","NR",IF((F56)&lt;1,"Ano","Ne"))</f>
        <v>NR</v>
      </c>
      <c r="G57" s="14"/>
    </row>
    <row r="58" spans="1:11" ht="5.25" customHeight="1" thickBot="1">
      <c r="B58" s="4"/>
      <c r="C58" s="14"/>
      <c r="D58" s="5"/>
    </row>
    <row r="59" spans="1:11" s="5" customFormat="1" ht="20.25" customHeight="1" thickBot="1">
      <c r="A59" s="3"/>
      <c r="B59" s="589" t="s">
        <v>444</v>
      </c>
      <c r="C59" s="590"/>
      <c r="D59" s="590"/>
      <c r="E59" s="31" t="str">
        <f>IF(AND(E49="ANO",F49="Ano",E57="Ano",F57="Ano"),"Ano","Ne")</f>
        <v>Ne</v>
      </c>
      <c r="F59" s="2"/>
      <c r="G59" s="7"/>
    </row>
    <row r="60" spans="1:11" s="5" customFormat="1" ht="15" customHeight="1" thickBot="1">
      <c r="A60" s="3"/>
      <c r="B60" s="4"/>
      <c r="C60" s="14"/>
      <c r="E60" s="3"/>
      <c r="F60" s="2"/>
      <c r="G60" s="4"/>
    </row>
    <row r="61" spans="1:11" s="5" customFormat="1" ht="32.25" customHeight="1" thickBot="1">
      <c r="A61" s="3"/>
      <c r="B61" s="519" t="s">
        <v>466</v>
      </c>
      <c r="C61" s="520"/>
      <c r="D61" s="521"/>
      <c r="E61" s="16" t="str">
        <f>IF(OR(E23="ANO",E30="Ano",E35="Ano",E40="Ano",E59="Ano"),"Ano","Ne")</f>
        <v>Ne</v>
      </c>
      <c r="F61" s="2"/>
      <c r="G61" s="4"/>
    </row>
    <row r="62" spans="1:11" s="5" customFormat="1" ht="18" customHeight="1">
      <c r="A62" s="3"/>
      <c r="B62" s="2"/>
      <c r="C62" s="9"/>
      <c r="D62" s="3"/>
      <c r="E62" s="3"/>
      <c r="F62" s="2"/>
      <c r="G62" s="4"/>
    </row>
    <row r="63" spans="1:11" s="5" customFormat="1" ht="6" customHeight="1">
      <c r="A63" s="3"/>
      <c r="B63" s="2"/>
      <c r="C63" s="9"/>
      <c r="D63" s="3"/>
      <c r="E63" s="3"/>
      <c r="F63" s="2"/>
      <c r="G63" s="4"/>
    </row>
    <row r="65" spans="1:7" s="5" customFormat="1" ht="21" customHeight="1">
      <c r="A65" s="3"/>
      <c r="B65" s="2"/>
      <c r="C65" s="9"/>
      <c r="D65" s="3"/>
      <c r="E65" s="3"/>
      <c r="F65" s="2"/>
      <c r="G65" s="4"/>
    </row>
    <row r="66" spans="1:7" s="5" customFormat="1" ht="32.25" customHeight="1">
      <c r="A66" s="3"/>
      <c r="B66" s="2"/>
      <c r="C66" s="9"/>
      <c r="D66" s="3"/>
      <c r="E66" s="3"/>
      <c r="F66" s="2"/>
      <c r="G66" s="4"/>
    </row>
  </sheetData>
  <sheetProtection algorithmName="SHA-512" hashValue="pvcHZM23vQCXvTT/9c561bA6+7YlAJHrMKSjfgxmMXiTy03NauE4Ifgxs7f22LPWapCzTx8SO330upX3uxsIuA==" saltValue="OCrRnm0ib+aYqVyyUsbWQQ==" spinCount="100000" sheet="1" objects="1" scenarios="1"/>
  <mergeCells count="47">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A1:A18 A20:A26">
    <cfRule type="beginsWith" dxfId="81" priority="60" operator="beginsWith" text="RE">
      <formula>LEFT(A1,LEN("RE"))="RE"</formula>
    </cfRule>
    <cfRule type="containsText" dxfId="80" priority="61" operator="containsText" text="&quot;RELEVANTNÍ&quot;">
      <formula>NOT(ISERROR(SEARCH("""RELEVANTNÍ""",A1)))</formula>
    </cfRule>
  </conditionalFormatting>
  <conditionalFormatting sqref="A28:A31 A33:A36">
    <cfRule type="beginsWith" dxfId="79" priority="69" operator="beginsWith" text="RE">
      <formula>LEFT(A28,LEN("RE"))="RE"</formula>
    </cfRule>
    <cfRule type="containsText" dxfId="78" priority="70" operator="containsText" text="&quot;RELEVANTNÍ&quot;">
      <formula>NOT(ISERROR(SEARCH("""RELEVANTNÍ""",A28)))</formula>
    </cfRule>
  </conditionalFormatting>
  <conditionalFormatting sqref="A38:A1048576">
    <cfRule type="beginsWith" dxfId="77" priority="21" operator="beginsWith" text="RE">
      <formula>LEFT(A38,LEN("RE"))="RE"</formula>
    </cfRule>
    <cfRule type="containsText" dxfId="76" priority="22" operator="containsText" text="&quot;RELEVANTNÍ&quot;">
      <formula>NOT(ISERROR(SEARCH("""RELEVANTNÍ""",A38)))</formula>
    </cfRule>
  </conditionalFormatting>
  <conditionalFormatting sqref="E15">
    <cfRule type="beginsWith" dxfId="75" priority="67" operator="beginsWith" text="RE">
      <formula>LEFT(E15,LEN("RE"))="RE"</formula>
    </cfRule>
  </conditionalFormatting>
  <conditionalFormatting sqref="E17:E19">
    <cfRule type="beginsWith" dxfId="74" priority="10" operator="beginsWith" text="RE">
      <formula>LEFT(E17,LEN("RE"))="RE"</formula>
    </cfRule>
  </conditionalFormatting>
  <conditionalFormatting sqref="E20:E22">
    <cfRule type="expression" dxfId="73" priority="34">
      <formula>$E$17="NERELEVANTNÍ"</formula>
    </cfRule>
  </conditionalFormatting>
  <conditionalFormatting sqref="E21:E23">
    <cfRule type="beginsWith" dxfId="72" priority="35" operator="beginsWith" text="RE">
      <formula>LEFT(E21,LEN("RE"))="RE"</formula>
    </cfRule>
  </conditionalFormatting>
  <conditionalFormatting sqref="E23">
    <cfRule type="containsText" dxfId="71" priority="36" operator="containsText" text="Ne">
      <formula>NOT(ISERROR(SEARCH("Ne",E23)))</formula>
    </cfRule>
    <cfRule type="containsText" dxfId="70" priority="37" operator="containsText" text="Ano">
      <formula>NOT(ISERROR(SEARCH("Ano",E23)))</formula>
    </cfRule>
  </conditionalFormatting>
  <conditionalFormatting sqref="E28:E29">
    <cfRule type="expression" dxfId="69" priority="56">
      <formula>$E$25="NERELEVANTNÍ"</formula>
    </cfRule>
  </conditionalFormatting>
  <conditionalFormatting sqref="E30 E35 E40 E59 E61">
    <cfRule type="containsText" dxfId="68" priority="72" operator="containsText" text="Ano">
      <formula>NOT(ISERROR(SEARCH("Ano",E30)))</formula>
    </cfRule>
  </conditionalFormatting>
  <conditionalFormatting sqref="E30 E59 E61 E35 E40">
    <cfRule type="containsText" dxfId="67" priority="71" operator="containsText" text="Ne">
      <formula>NOT(ISERROR(SEARCH("Ne",E30)))</formula>
    </cfRule>
  </conditionalFormatting>
  <conditionalFormatting sqref="E33:E34">
    <cfRule type="beginsWith" dxfId="66" priority="45" operator="beginsWith" text="RE">
      <formula>LEFT(E33,LEN("RE"))="RE"</formula>
    </cfRule>
  </conditionalFormatting>
  <conditionalFormatting sqref="E1:F1 B16:E16 F23 F33">
    <cfRule type="beginsWith" dxfId="65" priority="68" operator="beginsWith" text="RE">
      <formula>LEFT(B1,LEN("RE"))="RE"</formula>
    </cfRule>
  </conditionalFormatting>
  <conditionalFormatting sqref="E3:F14">
    <cfRule type="beginsWith" dxfId="64" priority="2" operator="beginsWith" text="RE">
      <formula>LEFT(E3,LEN("RE"))="RE"</formula>
    </cfRule>
  </conditionalFormatting>
  <conditionalFormatting sqref="E24:F27">
    <cfRule type="beginsWith" dxfId="63" priority="7" operator="beginsWith" text="RE">
      <formula>LEFT(E24,LEN("RE"))="RE"</formula>
    </cfRule>
  </conditionalFormatting>
  <conditionalFormatting sqref="E28:F32">
    <cfRule type="beginsWith" dxfId="62" priority="57" operator="beginsWith" text="RE">
      <formula>LEFT(E28,LEN("RE"))="RE"</formula>
    </cfRule>
  </conditionalFormatting>
  <conditionalFormatting sqref="E35:F45">
    <cfRule type="beginsWith" dxfId="61" priority="20" operator="beginsWith" text="RE">
      <formula>LEFT(E35,LEN("RE"))="RE"</formula>
    </cfRule>
  </conditionalFormatting>
  <conditionalFormatting sqref="E46:F47">
    <cfRule type="expression" dxfId="60" priority="54">
      <formula>$E$42="NERELEVANTNÍ"</formula>
    </cfRule>
  </conditionalFormatting>
  <conditionalFormatting sqref="E46:F48">
    <cfRule type="beginsWith" dxfId="59" priority="55" operator="beginsWith" text="RE">
      <formula>LEFT(E46,LEN("RE"))="RE"</formula>
    </cfRule>
  </conditionalFormatting>
  <conditionalFormatting sqref="E49:F52">
    <cfRule type="beginsWith" dxfId="58" priority="5" operator="beginsWith" text="RE">
      <formula>LEFT(E49,LEN("RE"))="RE"</formula>
    </cfRule>
  </conditionalFormatting>
  <conditionalFormatting sqref="E53:F55">
    <cfRule type="expression" dxfId="57" priority="52">
      <formula>$E$42="NERELEVANTNÍ"</formula>
    </cfRule>
  </conditionalFormatting>
  <conditionalFormatting sqref="E53:F1048576">
    <cfRule type="beginsWith" dxfId="56" priority="53" operator="beginsWith" text="RE">
      <formula>LEFT(E53,LEN("RE"))="RE"</formula>
    </cfRule>
  </conditionalFormatting>
  <conditionalFormatting sqref="F15:F20">
    <cfRule type="beginsWith" dxfId="55" priority="9" operator="beginsWith" text="RE">
      <formula>LEFT(F15,LEN("RE"))="RE"</formula>
    </cfRule>
  </conditionalFormatting>
  <conditionalFormatting sqref="G44">
    <cfRule type="beginsWith" dxfId="54" priority="6" operator="beginsWith" text="RE">
      <formula>LEFT(G44,LEN("RE"))="RE"</formula>
    </cfRule>
  </conditionalFormatting>
  <conditionalFormatting sqref="G51">
    <cfRule type="beginsWith" dxfId="53" priority="3" operator="beginsWith" text="RE">
      <formula>LEFT(G51,LEN("RE"))="RE"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9"/>
  <sheetViews>
    <sheetView showGridLines="0" workbookViewId="0">
      <pane xSplit="3" ySplit="6" topLeftCell="D7" activePane="bottomRight" state="frozen"/>
      <selection pane="bottomRight" activeCell="E19" sqref="E19"/>
      <selection pane="bottomLeft" activeCell="G47" sqref="G47"/>
      <selection pane="topRight" activeCell="G47" sqref="G47"/>
    </sheetView>
  </sheetViews>
  <sheetFormatPr defaultColWidth="11" defaultRowHeight="13.9"/>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ol min="9" max="16384" width="11" style="3"/>
  </cols>
  <sheetData>
    <row r="1" spans="1:8" ht="5.25" customHeight="1"/>
    <row r="2" spans="1:8" ht="31.35" customHeight="1">
      <c r="B2" s="20" t="s">
        <v>397</v>
      </c>
      <c r="C2" s="515" t="s">
        <v>495</v>
      </c>
      <c r="D2" s="515"/>
      <c r="E2" s="515"/>
      <c r="F2" s="515"/>
    </row>
    <row r="3" spans="1:8" ht="5.25" customHeight="1" thickBot="1"/>
    <row r="4" spans="1:8" ht="17.25" customHeight="1">
      <c r="A4" s="6" t="s">
        <v>399</v>
      </c>
      <c r="B4" s="553" t="s">
        <v>447</v>
      </c>
      <c r="C4" s="554"/>
      <c r="D4" s="555" t="str">
        <f>IF(ISBLANK('1b Formulář_kategorie podniku'!G18),"",'1b Formulář_kategorie podniku'!G18)</f>
        <v/>
      </c>
      <c r="E4" s="555"/>
      <c r="F4" s="556"/>
      <c r="G4" s="5"/>
    </row>
    <row r="5" spans="1:8" ht="17.25" customHeight="1">
      <c r="A5" s="1"/>
      <c r="B5" s="541" t="s">
        <v>83</v>
      </c>
      <c r="C5" s="542"/>
      <c r="D5" s="539" t="str">
        <f>IF(ISBLANK('1b Formulář_kategorie podniku'!G19),"",'1b Formulář_kategorie podniku'!G19)</f>
        <v/>
      </c>
      <c r="E5" s="539"/>
      <c r="F5" s="540"/>
      <c r="G5" s="7"/>
    </row>
    <row r="6" spans="1:8" ht="17.25" customHeight="1" thickBot="1">
      <c r="A6" s="1"/>
      <c r="B6" s="601" t="s">
        <v>496</v>
      </c>
      <c r="C6" s="602"/>
      <c r="D6" s="549" t="str">
        <f>IF(ISBLANK('1b Formulář_kategorie podniku'!G20),"",'1b Formulář_kategorie podniku'!G20)</f>
        <v/>
      </c>
      <c r="E6" s="549"/>
      <c r="F6" s="550"/>
      <c r="G6" s="8"/>
    </row>
    <row r="7" spans="1:8" ht="15" customHeight="1">
      <c r="A7" s="1"/>
      <c r="H7" s="10"/>
    </row>
    <row r="8" spans="1:8" s="5" customFormat="1" ht="9.9499999999999993" customHeight="1" thickBot="1">
      <c r="A8" s="3"/>
      <c r="B8" s="2"/>
      <c r="C8" s="9"/>
      <c r="D8" s="3"/>
      <c r="E8" s="3"/>
      <c r="F8" s="2"/>
      <c r="G8" s="4"/>
    </row>
    <row r="9" spans="1:8" s="5" customFormat="1" ht="20.25" customHeight="1">
      <c r="A9" s="3"/>
      <c r="B9" s="42" t="s">
        <v>417</v>
      </c>
      <c r="C9" s="536" t="s">
        <v>406</v>
      </c>
      <c r="D9" s="536"/>
      <c r="E9" s="27" t="s">
        <v>418</v>
      </c>
      <c r="F9" s="2"/>
      <c r="G9" s="4"/>
    </row>
    <row r="10" spans="1:8" s="5" customFormat="1" ht="17.25" customHeight="1">
      <c r="A10" s="3"/>
      <c r="B10" s="43" t="s">
        <v>478</v>
      </c>
      <c r="C10" s="531" t="s">
        <v>420</v>
      </c>
      <c r="D10" s="531"/>
      <c r="E10" s="35" t="s">
        <v>302</v>
      </c>
    </row>
    <row r="11" spans="1:8" s="5" customFormat="1" ht="27.6">
      <c r="A11" s="3"/>
      <c r="B11" s="43" t="s">
        <v>480</v>
      </c>
      <c r="C11" s="531" t="s">
        <v>422</v>
      </c>
      <c r="D11" s="531"/>
      <c r="E11" s="35" t="s">
        <v>302</v>
      </c>
    </row>
    <row r="12" spans="1:8" s="5" customFormat="1" ht="17.25" customHeight="1" thickBot="1">
      <c r="A12" s="3"/>
      <c r="B12" s="522" t="s">
        <v>423</v>
      </c>
      <c r="C12" s="523"/>
      <c r="D12" s="523"/>
      <c r="E12" s="30" t="str">
        <f>IF(OR(E10="Ano",E11="Ano"),"Ano","Ne")</f>
        <v>Ne</v>
      </c>
      <c r="F12" s="2"/>
      <c r="G12" s="4"/>
    </row>
    <row r="13" spans="1:8" s="5" customFormat="1" ht="9.9499999999999993" customHeight="1" thickBot="1">
      <c r="A13" s="3"/>
      <c r="B13" s="4"/>
      <c r="C13" s="14"/>
      <c r="E13" s="3"/>
      <c r="F13" s="2"/>
      <c r="G13" s="4"/>
    </row>
    <row r="14" spans="1:8" s="5" customFormat="1" ht="20.25" customHeight="1">
      <c r="A14" s="3"/>
      <c r="B14" s="42" t="s">
        <v>424</v>
      </c>
      <c r="C14" s="536" t="s">
        <v>406</v>
      </c>
      <c r="D14" s="536"/>
      <c r="E14" s="27" t="s">
        <v>418</v>
      </c>
      <c r="F14" s="2"/>
      <c r="G14" s="4"/>
    </row>
    <row r="15" spans="1:8" s="5" customFormat="1" ht="32.25" customHeight="1">
      <c r="A15" s="3"/>
      <c r="B15" s="43" t="s">
        <v>425</v>
      </c>
      <c r="C15" s="531" t="s">
        <v>422</v>
      </c>
      <c r="D15" s="531"/>
      <c r="E15" s="35" t="s">
        <v>302</v>
      </c>
      <c r="F15" s="2"/>
      <c r="G15" s="4"/>
    </row>
    <row r="16" spans="1:8" s="5" customFormat="1" ht="32.25" customHeight="1">
      <c r="A16" s="3"/>
      <c r="B16" s="43" t="s">
        <v>426</v>
      </c>
      <c r="C16" s="531" t="s">
        <v>422</v>
      </c>
      <c r="D16" s="531"/>
      <c r="E16" s="35" t="s">
        <v>302</v>
      </c>
      <c r="F16" s="2"/>
      <c r="G16" s="4"/>
    </row>
    <row r="17" spans="1:7" s="5" customFormat="1" ht="17.25" customHeight="1" thickBot="1">
      <c r="A17" s="3"/>
      <c r="B17" s="522" t="s">
        <v>427</v>
      </c>
      <c r="C17" s="523"/>
      <c r="D17" s="523"/>
      <c r="E17" s="30" t="str">
        <f>IF(OR(E15="Ano",E16="Ano"),"Ano","Ne")</f>
        <v>Ne</v>
      </c>
      <c r="F17" s="2"/>
      <c r="G17" s="4"/>
    </row>
    <row r="18" spans="1:7" s="5" customFormat="1" ht="9.9499999999999993" customHeight="1" thickBot="1">
      <c r="A18" s="3"/>
      <c r="B18" s="4"/>
      <c r="C18" s="14"/>
      <c r="E18" s="3"/>
      <c r="F18" s="2"/>
      <c r="G18" s="4"/>
    </row>
    <row r="19" spans="1:7" ht="14.45" thickBot="1">
      <c r="B19" s="519" t="s">
        <v>445</v>
      </c>
      <c r="C19" s="520"/>
      <c r="D19" s="521"/>
      <c r="E19" s="16" t="str">
        <f>IF(OR(E12="Ano",E17="Ano"),"Ano","Ne")</f>
        <v>Ne</v>
      </c>
    </row>
  </sheetData>
  <sheetProtection algorithmName="SHA-512" hashValue="rRSyqYgV4mC01F9T7X8s1sED/xYQuEhkO1Tq8s+nyQUnmxAASKZyjAtDQLCjeBl0S1ulfWMHnTcw6q/DjLlm8A==" saltValue="FEo+6w8KE4yGRtI01eV2nA==" spinCount="100000" sheet="1" objects="1" scenarios="1"/>
  <mergeCells count="16">
    <mergeCell ref="B19:D19"/>
    <mergeCell ref="C14:D14"/>
    <mergeCell ref="C15:D15"/>
    <mergeCell ref="C16:D16"/>
    <mergeCell ref="B17:D17"/>
    <mergeCell ref="C9:D9"/>
    <mergeCell ref="C10:D10"/>
    <mergeCell ref="C11:D11"/>
    <mergeCell ref="B12:D12"/>
    <mergeCell ref="B6:C6"/>
    <mergeCell ref="D6:F6"/>
    <mergeCell ref="C2:F2"/>
    <mergeCell ref="B4:C4"/>
    <mergeCell ref="D4:F4"/>
    <mergeCell ref="B5:C5"/>
    <mergeCell ref="D5:F5"/>
  </mergeCells>
  <conditionalFormatting sqref="A1:A8">
    <cfRule type="beginsWith" dxfId="52" priority="49" operator="beginsWith" text="RE">
      <formula>LEFT(A1,LEN("RE"))="RE"</formula>
    </cfRule>
    <cfRule type="containsText" dxfId="51" priority="50" operator="containsText" text="&quot;RELEVANTNÍ&quot;">
      <formula>NOT(ISERROR(SEARCH("""RELEVANTNÍ""",A1)))</formula>
    </cfRule>
  </conditionalFormatting>
  <conditionalFormatting sqref="A10:A13 A15:A1048576">
    <cfRule type="beginsWith" dxfId="50" priority="55" operator="beginsWith" text="RE">
      <formula>LEFT(A10,LEN("RE"))="RE"</formula>
    </cfRule>
    <cfRule type="containsText" dxfId="49" priority="56" operator="containsText" text="&quot;RELEVANTNÍ&quot;">
      <formula>NOT(ISERROR(SEARCH("""RELEVANTNÍ""",A10)))</formula>
    </cfRule>
  </conditionalFormatting>
  <conditionalFormatting sqref="E10:E11">
    <cfRule type="beginsWith" dxfId="48" priority="33" operator="beginsWith" text="RE">
      <formula>LEFT(E10,LEN("RE"))="RE"</formula>
    </cfRule>
  </conditionalFormatting>
  <conditionalFormatting sqref="E12 E17">
    <cfRule type="containsText" dxfId="47" priority="57" operator="containsText" text="Ne">
      <formula>NOT(ISERROR(SEARCH("Ne",E12)))</formula>
    </cfRule>
    <cfRule type="containsText" dxfId="46" priority="58" operator="containsText" text="Ano">
      <formula>NOT(ISERROR(SEARCH("Ano",E12)))</formula>
    </cfRule>
  </conditionalFormatting>
  <conditionalFormatting sqref="E19">
    <cfRule type="containsText" dxfId="45" priority="2" operator="containsText" text="Ne">
      <formula>NOT(ISERROR(SEARCH("Ne",E19)))</formula>
    </cfRule>
    <cfRule type="containsText" dxfId="44" priority="3" operator="containsText" text="Ano">
      <formula>NOT(ISERROR(SEARCH("Ano",E19)))</formula>
    </cfRule>
  </conditionalFormatting>
  <conditionalFormatting sqref="E1:F1 E3:F9">
    <cfRule type="beginsWith" dxfId="43" priority="54" operator="beginsWith" text="RE">
      <formula>LEFT(E1,LEN("RE"))="RE"</formula>
    </cfRule>
  </conditionalFormatting>
  <conditionalFormatting sqref="E12:F1048576">
    <cfRule type="beginsWith" dxfId="42" priority="1" operator="beginsWith" text="RE">
      <formula>LEFT(E12,LEN("RE"))="RE"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E3" activePane="bottomRight" state="frozen"/>
      <selection pane="bottomRight" activeCell="C16" sqref="C16"/>
      <selection pane="bottomLeft" activeCell="A3" sqref="A3"/>
      <selection pane="topRight" activeCell="D1" sqref="D1"/>
    </sheetView>
  </sheetViews>
  <sheetFormatPr defaultColWidth="9" defaultRowHeight="15.6"/>
  <cols>
    <col min="2" max="2" width="15.625" customWidth="1"/>
    <col min="3" max="3" width="67.625" customWidth="1"/>
    <col min="4" max="4" width="13.375" bestFit="1" customWidth="1"/>
    <col min="5" max="5" width="28.375" customWidth="1"/>
    <col min="6" max="6" width="41.625" customWidth="1"/>
  </cols>
  <sheetData>
    <row r="1" spans="2:6">
      <c r="B1" s="106"/>
    </row>
    <row r="2" spans="2:6">
      <c r="B2" s="104" t="s">
        <v>497</v>
      </c>
      <c r="C2" s="104" t="s">
        <v>79</v>
      </c>
      <c r="D2" s="104" t="s">
        <v>498</v>
      </c>
      <c r="E2" s="105"/>
      <c r="F2" s="104" t="s">
        <v>499</v>
      </c>
    </row>
    <row r="3" spans="2:6">
      <c r="B3" s="324" t="s">
        <v>500</v>
      </c>
      <c r="C3" s="325" t="s">
        <v>501</v>
      </c>
      <c r="D3" s="324" t="s">
        <v>502</v>
      </c>
      <c r="E3" s="105"/>
    </row>
    <row r="4" spans="2:6">
      <c r="B4" s="324" t="s">
        <v>503</v>
      </c>
      <c r="C4" s="325" t="s">
        <v>504</v>
      </c>
      <c r="D4" s="324" t="s">
        <v>505</v>
      </c>
      <c r="E4" s="105"/>
      <c r="F4" s="325" t="s">
        <v>506</v>
      </c>
    </row>
    <row r="5" spans="2:6">
      <c r="B5" s="324" t="s">
        <v>507</v>
      </c>
      <c r="C5" s="325" t="s">
        <v>508</v>
      </c>
      <c r="D5" s="324"/>
      <c r="E5" s="105"/>
      <c r="F5" t="s">
        <v>509</v>
      </c>
    </row>
    <row r="6" spans="2:6">
      <c r="B6" s="324" t="s">
        <v>510</v>
      </c>
      <c r="C6" s="325" t="s">
        <v>511</v>
      </c>
      <c r="D6" s="324"/>
      <c r="E6" s="105"/>
      <c r="F6" s="325" t="s">
        <v>512</v>
      </c>
    </row>
    <row r="7" spans="2:6">
      <c r="B7" s="324" t="s">
        <v>513</v>
      </c>
      <c r="C7" s="325" t="s">
        <v>506</v>
      </c>
      <c r="D7" s="324" t="s">
        <v>514</v>
      </c>
      <c r="E7" s="105"/>
      <c r="F7" t="s">
        <v>515</v>
      </c>
    </row>
    <row r="8" spans="2:6">
      <c r="B8" s="324" t="s">
        <v>516</v>
      </c>
      <c r="C8" s="325" t="s">
        <v>517</v>
      </c>
      <c r="D8" s="324" t="s">
        <v>518</v>
      </c>
      <c r="E8" s="105"/>
      <c r="F8" s="325" t="s">
        <v>519</v>
      </c>
    </row>
    <row r="9" spans="2:6" ht="26.45">
      <c r="B9" s="324" t="s">
        <v>520</v>
      </c>
      <c r="C9" s="325" t="s">
        <v>521</v>
      </c>
      <c r="D9" s="324" t="s">
        <v>505</v>
      </c>
      <c r="E9" s="105"/>
      <c r="F9" s="325" t="s">
        <v>522</v>
      </c>
    </row>
    <row r="10" spans="2:6">
      <c r="B10" s="324" t="s">
        <v>523</v>
      </c>
      <c r="C10" s="325" t="s">
        <v>524</v>
      </c>
      <c r="D10" s="324"/>
      <c r="E10" s="105"/>
      <c r="F10" s="325" t="s">
        <v>525</v>
      </c>
    </row>
    <row r="11" spans="2:6" ht="26.45">
      <c r="B11" s="324" t="s">
        <v>526</v>
      </c>
      <c r="C11" s="325" t="s">
        <v>527</v>
      </c>
      <c r="D11" s="324"/>
      <c r="E11" s="105"/>
      <c r="F11" s="325" t="s">
        <v>528</v>
      </c>
    </row>
    <row r="12" spans="2:6">
      <c r="B12" s="324" t="s">
        <v>529</v>
      </c>
      <c r="C12" s="325" t="s">
        <v>530</v>
      </c>
      <c r="D12" s="324"/>
      <c r="E12" s="105"/>
      <c r="F12" s="325" t="s">
        <v>531</v>
      </c>
    </row>
    <row r="13" spans="2:6">
      <c r="B13" s="324" t="s">
        <v>532</v>
      </c>
      <c r="C13" s="325" t="s">
        <v>533</v>
      </c>
      <c r="D13" s="324"/>
      <c r="E13" s="105"/>
      <c r="F13" s="325" t="s">
        <v>534</v>
      </c>
    </row>
    <row r="14" spans="2:6">
      <c r="B14" s="324" t="s">
        <v>535</v>
      </c>
      <c r="C14" s="325" t="s">
        <v>536</v>
      </c>
      <c r="D14" s="324" t="s">
        <v>537</v>
      </c>
      <c r="E14" s="105"/>
    </row>
    <row r="15" spans="2:6">
      <c r="B15" s="324" t="s">
        <v>538</v>
      </c>
      <c r="C15" s="325" t="s">
        <v>539</v>
      </c>
      <c r="D15" s="324"/>
      <c r="E15" s="104" t="s">
        <v>540</v>
      </c>
      <c r="F15" s="325" t="s">
        <v>501</v>
      </c>
    </row>
    <row r="16" spans="2:6">
      <c r="B16" s="324" t="s">
        <v>541</v>
      </c>
      <c r="C16" s="325" t="s">
        <v>542</v>
      </c>
      <c r="D16" s="324"/>
      <c r="E16" s="105"/>
      <c r="F16" s="325" t="s">
        <v>543</v>
      </c>
    </row>
    <row r="17" spans="2:6">
      <c r="B17" s="324" t="s">
        <v>544</v>
      </c>
      <c r="C17" s="325" t="s">
        <v>545</v>
      </c>
      <c r="D17" s="324"/>
      <c r="E17" s="105"/>
      <c r="F17" s="325" t="s">
        <v>517</v>
      </c>
    </row>
    <row r="18" spans="2:6">
      <c r="B18" s="324" t="s">
        <v>546</v>
      </c>
      <c r="C18" s="325" t="s">
        <v>547</v>
      </c>
      <c r="D18" s="324"/>
      <c r="E18" s="105"/>
      <c r="F18" s="325" t="s">
        <v>548</v>
      </c>
    </row>
    <row r="19" spans="2:6">
      <c r="B19" s="324" t="s">
        <v>549</v>
      </c>
      <c r="C19" s="325" t="s">
        <v>550</v>
      </c>
      <c r="D19" s="324"/>
      <c r="E19" s="104" t="s">
        <v>551</v>
      </c>
      <c r="F19" s="325" t="s">
        <v>552</v>
      </c>
    </row>
    <row r="20" spans="2:6">
      <c r="B20" s="324" t="s">
        <v>553</v>
      </c>
      <c r="C20" s="325" t="s">
        <v>554</v>
      </c>
      <c r="D20" s="324" t="s">
        <v>514</v>
      </c>
      <c r="E20" s="105"/>
      <c r="F20" s="325" t="s">
        <v>555</v>
      </c>
    </row>
    <row r="21" spans="2:6">
      <c r="B21" s="324" t="s">
        <v>556</v>
      </c>
      <c r="C21" s="325" t="s">
        <v>509</v>
      </c>
      <c r="D21" s="324" t="s">
        <v>514</v>
      </c>
      <c r="E21" s="105"/>
      <c r="F21" s="325" t="s">
        <v>539</v>
      </c>
    </row>
    <row r="22" spans="2:6">
      <c r="B22" s="324" t="s">
        <v>557</v>
      </c>
      <c r="C22" s="325" t="s">
        <v>512</v>
      </c>
      <c r="D22" s="324"/>
      <c r="E22" t="s">
        <v>558</v>
      </c>
      <c r="F22" s="325" t="s">
        <v>542</v>
      </c>
    </row>
    <row r="23" spans="2:6">
      <c r="B23" s="324" t="s">
        <v>559</v>
      </c>
      <c r="C23" s="325" t="s">
        <v>560</v>
      </c>
      <c r="D23" s="324"/>
      <c r="E23" s="105"/>
    </row>
    <row r="24" spans="2:6">
      <c r="B24" s="324" t="s">
        <v>561</v>
      </c>
      <c r="C24" s="325" t="s">
        <v>562</v>
      </c>
      <c r="D24" s="324"/>
      <c r="E24" s="105"/>
      <c r="F24" s="325" t="s">
        <v>304</v>
      </c>
    </row>
    <row r="25" spans="2:6">
      <c r="B25" s="324" t="s">
        <v>563</v>
      </c>
      <c r="C25" s="325" t="s">
        <v>564</v>
      </c>
      <c r="D25" s="324" t="s">
        <v>505</v>
      </c>
      <c r="E25" s="105"/>
      <c r="F25" s="325" t="s">
        <v>305</v>
      </c>
    </row>
    <row r="26" spans="2:6">
      <c r="B26" s="324" t="s">
        <v>565</v>
      </c>
      <c r="C26" s="325" t="s">
        <v>566</v>
      </c>
      <c r="D26" s="324" t="s">
        <v>505</v>
      </c>
      <c r="E26" s="105"/>
    </row>
    <row r="27" spans="2:6">
      <c r="B27" s="324" t="s">
        <v>567</v>
      </c>
      <c r="C27" s="325" t="s">
        <v>568</v>
      </c>
      <c r="D27" s="324"/>
      <c r="E27" s="105"/>
      <c r="F27" t="s">
        <v>569</v>
      </c>
    </row>
    <row r="28" spans="2:6">
      <c r="B28" s="324" t="s">
        <v>570</v>
      </c>
      <c r="C28" s="325" t="s">
        <v>571</v>
      </c>
      <c r="D28" s="324" t="s">
        <v>514</v>
      </c>
      <c r="E28" s="105"/>
    </row>
    <row r="29" spans="2:6">
      <c r="B29" s="324" t="s">
        <v>572</v>
      </c>
      <c r="C29" s="325" t="s">
        <v>515</v>
      </c>
      <c r="D29" s="324" t="s">
        <v>505</v>
      </c>
      <c r="E29" s="105"/>
    </row>
    <row r="30" spans="2:6">
      <c r="B30" s="324" t="s">
        <v>573</v>
      </c>
      <c r="C30" s="325" t="s">
        <v>574</v>
      </c>
      <c r="D30" s="324"/>
      <c r="E30" s="105"/>
    </row>
    <row r="31" spans="2:6">
      <c r="B31" s="324" t="s">
        <v>575</v>
      </c>
      <c r="C31" s="325" t="s">
        <v>576</v>
      </c>
      <c r="D31" s="324"/>
      <c r="E31" s="105"/>
    </row>
    <row r="32" spans="2:6">
      <c r="B32" s="324" t="s">
        <v>577</v>
      </c>
      <c r="C32" s="325" t="s">
        <v>578</v>
      </c>
      <c r="D32" s="324"/>
      <c r="E32" s="105"/>
    </row>
    <row r="33" spans="2:5">
      <c r="B33" s="324" t="s">
        <v>579</v>
      </c>
      <c r="C33" s="325" t="s">
        <v>580</v>
      </c>
      <c r="D33" s="324"/>
      <c r="E33" s="105"/>
    </row>
    <row r="34" spans="2:5">
      <c r="B34" s="324" t="s">
        <v>581</v>
      </c>
      <c r="C34" s="325" t="s">
        <v>582</v>
      </c>
      <c r="D34" s="324"/>
      <c r="E34" s="105"/>
    </row>
    <row r="35" spans="2:5">
      <c r="B35" s="324" t="s">
        <v>583</v>
      </c>
      <c r="C35" s="325" t="s">
        <v>584</v>
      </c>
      <c r="D35" s="324"/>
      <c r="E35" s="105"/>
    </row>
    <row r="36" spans="2:5">
      <c r="B36" s="324" t="s">
        <v>585</v>
      </c>
      <c r="C36" s="325" t="s">
        <v>586</v>
      </c>
      <c r="D36" s="324"/>
      <c r="E36" s="105"/>
    </row>
    <row r="37" spans="2:5">
      <c r="B37" s="324" t="s">
        <v>587</v>
      </c>
      <c r="C37" s="325" t="s">
        <v>588</v>
      </c>
      <c r="D37" s="324"/>
      <c r="E37" s="105"/>
    </row>
    <row r="38" spans="2:5" ht="26.45">
      <c r="B38" s="324" t="s">
        <v>589</v>
      </c>
      <c r="C38" s="325" t="s">
        <v>590</v>
      </c>
      <c r="D38" s="324" t="s">
        <v>514</v>
      </c>
      <c r="E38" s="105"/>
    </row>
    <row r="39" spans="2:5">
      <c r="B39" s="324" t="s">
        <v>591</v>
      </c>
      <c r="C39" s="325" t="s">
        <v>519</v>
      </c>
      <c r="D39" s="324"/>
      <c r="E39" s="105"/>
    </row>
    <row r="40" spans="2:5">
      <c r="B40" s="324" t="s">
        <v>592</v>
      </c>
      <c r="C40" s="325" t="s">
        <v>593</v>
      </c>
      <c r="D40" s="324"/>
      <c r="E40" s="105"/>
    </row>
    <row r="41" spans="2:5">
      <c r="B41" s="324" t="s">
        <v>594</v>
      </c>
      <c r="C41" s="325" t="s">
        <v>595</v>
      </c>
      <c r="D41" s="324"/>
      <c r="E41" s="105"/>
    </row>
    <row r="42" spans="2:5">
      <c r="B42" s="324" t="s">
        <v>596</v>
      </c>
      <c r="C42" s="325" t="s">
        <v>597</v>
      </c>
      <c r="D42" s="324"/>
      <c r="E42" s="105"/>
    </row>
    <row r="43" spans="2:5">
      <c r="B43" s="324" t="s">
        <v>598</v>
      </c>
      <c r="C43" s="325" t="s">
        <v>599</v>
      </c>
      <c r="D43" s="324"/>
      <c r="E43" s="105"/>
    </row>
    <row r="44" spans="2:5">
      <c r="B44" s="324" t="s">
        <v>600</v>
      </c>
      <c r="C44" s="325" t="s">
        <v>601</v>
      </c>
      <c r="D44" s="324" t="s">
        <v>505</v>
      </c>
      <c r="E44" s="105"/>
    </row>
    <row r="45" spans="2:5">
      <c r="B45" s="324" t="s">
        <v>602</v>
      </c>
      <c r="C45" s="325" t="s">
        <v>603</v>
      </c>
      <c r="D45" s="324" t="s">
        <v>604</v>
      </c>
      <c r="E45" s="105"/>
    </row>
    <row r="46" spans="2:5">
      <c r="B46" s="324" t="s">
        <v>605</v>
      </c>
      <c r="C46" s="325" t="s">
        <v>606</v>
      </c>
      <c r="D46" s="324"/>
      <c r="E46" s="105"/>
    </row>
    <row r="47" spans="2:5">
      <c r="B47" s="324" t="s">
        <v>607</v>
      </c>
      <c r="C47" s="325" t="s">
        <v>522</v>
      </c>
      <c r="D47" s="324"/>
      <c r="E47" s="105"/>
    </row>
    <row r="48" spans="2:5">
      <c r="B48" s="324" t="s">
        <v>608</v>
      </c>
      <c r="C48" s="325" t="s">
        <v>609</v>
      </c>
      <c r="D48" s="324"/>
      <c r="E48" s="105"/>
    </row>
    <row r="49" spans="2:5">
      <c r="B49" s="324" t="s">
        <v>610</v>
      </c>
      <c r="C49" s="325" t="s">
        <v>611</v>
      </c>
      <c r="D49" s="324"/>
      <c r="E49" s="105"/>
    </row>
    <row r="50" spans="2:5">
      <c r="B50" s="324" t="s">
        <v>612</v>
      </c>
      <c r="C50" s="325" t="s">
        <v>613</v>
      </c>
      <c r="D50" s="324"/>
      <c r="E50" s="105"/>
    </row>
    <row r="51" spans="2:5">
      <c r="B51" s="324" t="s">
        <v>614</v>
      </c>
      <c r="C51" s="325" t="s">
        <v>615</v>
      </c>
      <c r="D51" s="324"/>
      <c r="E51" s="105"/>
    </row>
    <row r="52" spans="2:5">
      <c r="B52" s="324" t="s">
        <v>616</v>
      </c>
      <c r="C52" s="325" t="s">
        <v>617</v>
      </c>
      <c r="D52" s="324" t="s">
        <v>505</v>
      </c>
      <c r="E52" s="105"/>
    </row>
    <row r="53" spans="2:5">
      <c r="B53" s="324" t="s">
        <v>618</v>
      </c>
      <c r="C53" s="325" t="s">
        <v>555</v>
      </c>
      <c r="D53" s="324" t="s">
        <v>518</v>
      </c>
      <c r="E53" s="105"/>
    </row>
    <row r="54" spans="2:5">
      <c r="B54" s="324" t="s">
        <v>619</v>
      </c>
      <c r="C54" s="325" t="s">
        <v>543</v>
      </c>
      <c r="D54" s="324" t="s">
        <v>518</v>
      </c>
      <c r="E54" s="105"/>
    </row>
    <row r="55" spans="2:5">
      <c r="B55" s="324" t="s">
        <v>620</v>
      </c>
      <c r="C55" s="325" t="s">
        <v>268</v>
      </c>
      <c r="D55" s="324" t="s">
        <v>505</v>
      </c>
      <c r="E55" s="105"/>
    </row>
    <row r="56" spans="2:5">
      <c r="B56" s="324" t="s">
        <v>621</v>
      </c>
      <c r="C56" s="325" t="s">
        <v>622</v>
      </c>
      <c r="D56" s="324"/>
      <c r="E56" s="105"/>
    </row>
    <row r="57" spans="2:5">
      <c r="B57" s="324" t="s">
        <v>623</v>
      </c>
      <c r="C57" s="325" t="s">
        <v>624</v>
      </c>
      <c r="D57" s="324"/>
      <c r="E57" s="105"/>
    </row>
    <row r="58" spans="2:5">
      <c r="B58" s="324" t="s">
        <v>625</v>
      </c>
      <c r="C58" s="325" t="s">
        <v>525</v>
      </c>
      <c r="D58" s="324"/>
      <c r="E58" s="105"/>
    </row>
    <row r="59" spans="2:5">
      <c r="B59" s="324" t="s">
        <v>626</v>
      </c>
      <c r="C59" s="325" t="s">
        <v>528</v>
      </c>
      <c r="D59" s="324" t="s">
        <v>514</v>
      </c>
      <c r="E59" s="105"/>
    </row>
    <row r="60" spans="2:5">
      <c r="B60" s="324" t="s">
        <v>627</v>
      </c>
      <c r="C60" s="325" t="s">
        <v>548</v>
      </c>
      <c r="D60" s="324" t="s">
        <v>518</v>
      </c>
      <c r="E60" s="105"/>
    </row>
    <row r="61" spans="2:5">
      <c r="B61" s="324" t="s">
        <v>628</v>
      </c>
      <c r="C61" s="325" t="s">
        <v>531</v>
      </c>
      <c r="D61" s="324" t="s">
        <v>514</v>
      </c>
      <c r="E61" s="105"/>
    </row>
    <row r="62" spans="2:5">
      <c r="B62" s="324" t="s">
        <v>629</v>
      </c>
      <c r="C62" s="325" t="s">
        <v>534</v>
      </c>
      <c r="D62" s="324" t="s">
        <v>514</v>
      </c>
      <c r="E62" s="105"/>
    </row>
    <row r="63" spans="2:5">
      <c r="B63" s="324" t="s">
        <v>630</v>
      </c>
      <c r="C63" s="325" t="s">
        <v>631</v>
      </c>
      <c r="D63" s="324"/>
      <c r="E63" s="105"/>
    </row>
    <row r="64" spans="2:5">
      <c r="B64" s="324" t="s">
        <v>632</v>
      </c>
      <c r="C64" s="325" t="s">
        <v>633</v>
      </c>
      <c r="D64" s="324" t="s">
        <v>505</v>
      </c>
      <c r="E64" s="105"/>
    </row>
    <row r="65" spans="2:5">
      <c r="B65" s="324" t="s">
        <v>634</v>
      </c>
      <c r="C65" s="325" t="s">
        <v>635</v>
      </c>
      <c r="D65" s="324" t="s">
        <v>505</v>
      </c>
      <c r="E65" s="105"/>
    </row>
    <row r="66" spans="2:5">
      <c r="B66" s="324" t="s">
        <v>636</v>
      </c>
      <c r="C66" s="325" t="s">
        <v>552</v>
      </c>
      <c r="D66" s="324" t="s">
        <v>518</v>
      </c>
      <c r="E66" s="105"/>
    </row>
    <row r="67" spans="2:5">
      <c r="B67" s="324" t="s">
        <v>637</v>
      </c>
      <c r="C67" s="325" t="s">
        <v>638</v>
      </c>
      <c r="D67" s="324" t="s">
        <v>505</v>
      </c>
      <c r="E67" s="105"/>
    </row>
    <row r="68" spans="2:5">
      <c r="B68" s="324" t="s">
        <v>639</v>
      </c>
      <c r="C68" s="325" t="s">
        <v>640</v>
      </c>
      <c r="D68" s="324"/>
      <c r="E68" s="105"/>
    </row>
    <row r="69" spans="2:5">
      <c r="B69" s="324" t="s">
        <v>641</v>
      </c>
      <c r="C69" s="325" t="s">
        <v>642</v>
      </c>
      <c r="D69" s="324"/>
      <c r="E69" s="105"/>
    </row>
    <row r="70" spans="2:5">
      <c r="B70" s="324" t="s">
        <v>643</v>
      </c>
      <c r="C70" s="325" t="s">
        <v>644</v>
      </c>
      <c r="D70" s="324" t="s">
        <v>505</v>
      </c>
      <c r="E70" s="105"/>
    </row>
    <row r="71" spans="2:5">
      <c r="B71" s="324" t="s">
        <v>645</v>
      </c>
      <c r="C71" s="325" t="s">
        <v>646</v>
      </c>
      <c r="D71" s="324"/>
      <c r="E71" s="105"/>
    </row>
    <row r="72" spans="2:5">
      <c r="B72" s="324" t="s">
        <v>647</v>
      </c>
      <c r="C72" s="325" t="s">
        <v>648</v>
      </c>
      <c r="D72" s="324"/>
      <c r="E72" s="105"/>
    </row>
    <row r="73" spans="2:5">
      <c r="B73" s="324" t="s">
        <v>649</v>
      </c>
      <c r="C73" s="325" t="s">
        <v>650</v>
      </c>
      <c r="D73" s="324"/>
      <c r="E73" s="105"/>
    </row>
    <row r="74" spans="2:5">
      <c r="B74" s="324" t="s">
        <v>651</v>
      </c>
      <c r="C74" s="325" t="s">
        <v>652</v>
      </c>
      <c r="D74" s="324"/>
      <c r="E74" s="105"/>
    </row>
    <row r="75" spans="2:5">
      <c r="B75" s="324" t="s">
        <v>653</v>
      </c>
      <c r="C75" s="325" t="s">
        <v>654</v>
      </c>
      <c r="D75" s="324"/>
      <c r="E75" s="105"/>
    </row>
    <row r="76" spans="2:5">
      <c r="B76" s="324" t="s">
        <v>655</v>
      </c>
      <c r="C76" s="325" t="s">
        <v>656</v>
      </c>
      <c r="D76" s="324"/>
      <c r="E76" s="105"/>
    </row>
    <row r="77" spans="2:5" ht="26.45">
      <c r="B77" s="324" t="s">
        <v>657</v>
      </c>
      <c r="C77" s="325" t="s">
        <v>658</v>
      </c>
      <c r="D77" s="324"/>
      <c r="E77" s="105"/>
    </row>
  </sheetData>
  <sheetProtection algorithmName="SHA-512" hashValue="LGjbMtIhI9VgXpX7iVZW0KRlMaaNtADftlrXAkG8hKNF8hM9cpd/up9T1Ku8mX2aRSLgfGXYB9LksUVZUH8Erg==" saltValue="MV0lCzdrUsagkXoiG0x4+g==" spinCount="100000" sheet="1" objects="1" scenarios="1"/>
  <sortState xmlns:xlrd2="http://schemas.microsoft.com/office/spreadsheetml/2017/richdata2" ref="B3:C77">
    <sortCondition ref="C3:C77"/>
  </sortState>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625" defaultRowHeight="13.15"/>
  <cols>
    <col min="1" max="1" width="8.625" style="152"/>
    <col min="2" max="4" width="12.625" style="152" customWidth="1"/>
    <col min="5" max="16384" width="8.625" style="152"/>
  </cols>
  <sheetData>
    <row r="6" spans="3:6" ht="17.45">
      <c r="C6" s="603" t="s">
        <v>659</v>
      </c>
      <c r="D6" s="604"/>
      <c r="E6" s="604"/>
      <c r="F6" s="605"/>
    </row>
    <row r="7" spans="3:6">
      <c r="C7" s="153"/>
      <c r="D7" s="606" t="s">
        <v>660</v>
      </c>
      <c r="E7" s="606"/>
      <c r="F7" s="607"/>
    </row>
    <row r="8" spans="3:6" ht="15.6">
      <c r="C8" s="154"/>
      <c r="D8" s="606" t="s">
        <v>661</v>
      </c>
      <c r="E8" s="606"/>
      <c r="F8" s="607"/>
    </row>
    <row r="9" spans="3:6">
      <c r="C9" s="155"/>
      <c r="D9" s="606" t="s">
        <v>662</v>
      </c>
      <c r="E9" s="606"/>
      <c r="F9" s="607"/>
    </row>
    <row r="10" spans="3:6">
      <c r="C10" s="156"/>
      <c r="D10" s="608" t="s">
        <v>663</v>
      </c>
      <c r="E10" s="608"/>
      <c r="F10" s="609"/>
    </row>
  </sheetData>
  <mergeCells count="5">
    <mergeCell ref="C6:F6"/>
    <mergeCell ref="D7:F7"/>
    <mergeCell ref="D8:F8"/>
    <mergeCell ref="D9:F9"/>
    <mergeCell ref="D10:F10"/>
  </mergeCells>
  <conditionalFormatting sqref="C9">
    <cfRule type="expression" dxfId="41" priority="1">
      <formula>$P$42=TRUE</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84" activePane="bottomRight" state="frozen"/>
      <selection pane="bottomRight" activeCell="J162" sqref="J162"/>
      <selection pane="bottomLeft" activeCell="G47" sqref="G47"/>
      <selection pane="topRight" activeCell="G47" sqref="G47"/>
    </sheetView>
  </sheetViews>
  <sheetFormatPr defaultColWidth="11" defaultRowHeight="13.9"/>
  <cols>
    <col min="1" max="1" width="7.125" style="1" customWidth="1"/>
    <col min="2" max="2" width="58.5" style="2" customWidth="1"/>
    <col min="3" max="3" width="8.5" style="2" customWidth="1"/>
    <col min="4" max="4" width="11.37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row r="2" spans="1:16382" ht="42.6" customHeight="1">
      <c r="B2" s="20" t="s">
        <v>397</v>
      </c>
      <c r="C2" s="594" t="s">
        <v>664</v>
      </c>
      <c r="D2" s="594"/>
      <c r="E2" s="594"/>
      <c r="F2" s="594"/>
    </row>
    <row r="3" spans="1:16382" ht="5.25" customHeight="1" thickBot="1"/>
    <row r="4" spans="1:16382" ht="17.25" customHeight="1">
      <c r="A4" s="6" t="s">
        <v>399</v>
      </c>
      <c r="B4" s="553" t="s">
        <v>447</v>
      </c>
      <c r="C4" s="554"/>
      <c r="D4" s="539" t="str">
        <f>IF(ISBLANK('1b Formulář_kategorie podniku'!G7),"",'1b Formulář_kategorie podniku'!G7)</f>
        <v/>
      </c>
      <c r="E4" s="539"/>
      <c r="F4" s="540"/>
      <c r="G4" s="5"/>
    </row>
    <row r="5" spans="1:16382" ht="17.25" customHeight="1">
      <c r="B5" s="541" t="s">
        <v>74</v>
      </c>
      <c r="C5" s="542"/>
      <c r="D5" s="539" t="str">
        <f>IF(ISBLANK('1b Formulář_kategorie podniku'!G8),"",'1b Formulář_kategorie podniku'!G8)</f>
        <v/>
      </c>
      <c r="E5" s="539"/>
      <c r="F5" s="540"/>
      <c r="G5" s="7"/>
    </row>
    <row r="6" spans="1:16382" ht="17.25" customHeight="1">
      <c r="B6" s="541" t="s">
        <v>448</v>
      </c>
      <c r="C6" s="542"/>
      <c r="D6" s="539" t="str">
        <f>IF(ISBLANK('1b Formulář_kategorie podniku'!G9),"",'1b Formulář_kategorie podniku'!G9)</f>
        <v/>
      </c>
      <c r="E6" s="539"/>
      <c r="F6" s="540"/>
      <c r="G6" s="7"/>
    </row>
    <row r="7" spans="1:16382" ht="17.25" customHeight="1">
      <c r="B7" s="541" t="s">
        <v>76</v>
      </c>
      <c r="C7" s="542"/>
      <c r="D7" s="557" t="str">
        <f>IF(ISBLANK('1b Formulář_kategorie podniku'!G10),"",'1b Formulář_kategorie podniku'!G10)</f>
        <v/>
      </c>
      <c r="E7" s="557"/>
      <c r="F7" s="558"/>
      <c r="G7" s="8"/>
    </row>
    <row r="8" spans="1:16382" ht="30.75" customHeight="1">
      <c r="B8" s="541" t="s">
        <v>77</v>
      </c>
      <c r="C8" s="542"/>
      <c r="D8" s="557" t="str">
        <f>IF(ISBLANK('1b Formulář_kategorie podniku'!G11),"",'1b Formulář_kategorie podniku'!G11)</f>
        <v/>
      </c>
      <c r="E8" s="557"/>
      <c r="F8" s="558"/>
      <c r="G8" s="8"/>
    </row>
    <row r="9" spans="1:16382" ht="30.75" customHeight="1" thickBot="1">
      <c r="B9" s="601" t="s">
        <v>665</v>
      </c>
      <c r="C9" s="602"/>
      <c r="D9" s="689"/>
      <c r="E9" s="689"/>
      <c r="F9" s="690"/>
    </row>
    <row r="10" spans="1:16382" ht="9.9499999999999993" customHeight="1" thickBot="1">
      <c r="C10" s="9"/>
      <c r="I10" s="10"/>
    </row>
    <row r="11" spans="1:16382" ht="17.25" customHeight="1">
      <c r="B11" s="553" t="s">
        <v>666</v>
      </c>
      <c r="C11" s="554"/>
      <c r="D11" s="682" t="s">
        <v>302</v>
      </c>
      <c r="E11" s="683"/>
      <c r="F11" s="684"/>
    </row>
    <row r="12" spans="1:16382" s="5" customFormat="1" ht="33" customHeight="1">
      <c r="A12" s="1"/>
      <c r="B12" s="537" t="s">
        <v>667</v>
      </c>
      <c r="C12" s="538"/>
      <c r="D12" s="682" t="s">
        <v>302</v>
      </c>
      <c r="E12" s="683"/>
      <c r="F12" s="684"/>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c r="A13" s="1"/>
      <c r="B13" s="541" t="s">
        <v>668</v>
      </c>
      <c r="C13" s="542"/>
      <c r="D13" s="682" t="s">
        <v>302</v>
      </c>
      <c r="E13" s="683"/>
      <c r="F13" s="684"/>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2.95" customHeight="1">
      <c r="A14" s="1"/>
      <c r="B14" s="541" t="s">
        <v>669</v>
      </c>
      <c r="C14" s="542"/>
      <c r="D14" s="682" t="s">
        <v>302</v>
      </c>
      <c r="E14" s="683"/>
      <c r="F14" s="684"/>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45" customHeight="1" thickBot="1">
      <c r="A15" s="1"/>
      <c r="B15" s="685" t="s">
        <v>670</v>
      </c>
      <c r="C15" s="686"/>
      <c r="D15" s="682" t="s">
        <v>302</v>
      </c>
      <c r="E15" s="683"/>
      <c r="F15" s="684"/>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12" customHeight="1" thickBot="1">
      <c r="A16" s="1"/>
      <c r="B16" s="2"/>
      <c r="C16" s="2"/>
      <c r="D16" s="3"/>
      <c r="E16" s="3"/>
      <c r="F16" s="2"/>
      <c r="G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9.1" customHeight="1" thickBot="1">
      <c r="A17" s="6" t="s">
        <v>402</v>
      </c>
      <c r="B17" s="551" t="s">
        <v>403</v>
      </c>
      <c r="C17" s="552"/>
      <c r="D17" s="545"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546"/>
      <c r="F17" s="687" t="s">
        <v>404</v>
      </c>
      <c r="G17" s="688"/>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8.25" customHeight="1" thickBot="1">
      <c r="A18" s="1"/>
      <c r="B18" s="2"/>
      <c r="C18" s="2"/>
      <c r="D18" s="3"/>
      <c r="E18" s="3"/>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c r="A19" s="1"/>
      <c r="B19" s="532" t="s">
        <v>671</v>
      </c>
      <c r="C19" s="627" t="s">
        <v>406</v>
      </c>
      <c r="D19" s="629"/>
      <c r="E19" s="27" t="str">
        <f>IF(OR(D17="kritéria A,C,D,E",D17="kritéria A,C,D",D17="kritéria A,B,C,D",D17="kritéria A,B,C,D,E"),"RELEVANTNÍ","NERELEVANTNÍ")</f>
        <v>NERELEVANTNÍ</v>
      </c>
      <c r="F19" s="2"/>
      <c r="G19" s="4"/>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c r="A20" s="1"/>
      <c r="B20" s="533"/>
      <c r="C20" s="691"/>
      <c r="D20" s="692"/>
      <c r="E20" s="170" t="str">
        <f>IF($D$8&gt;1,$D$8,"")</f>
        <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6382" s="5" customFormat="1" ht="17.25" customHeight="1">
      <c r="A21" s="1"/>
      <c r="B21" s="41" t="s">
        <v>409</v>
      </c>
      <c r="C21" s="654" t="s">
        <v>326</v>
      </c>
      <c r="D21" s="655"/>
      <c r="E21" s="301">
        <f>E67</f>
        <v>0</v>
      </c>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6382" ht="17.25" customHeight="1">
      <c r="B22" s="41" t="s">
        <v>452</v>
      </c>
      <c r="C22" s="654" t="s">
        <v>326</v>
      </c>
      <c r="D22" s="655"/>
      <c r="E22" s="301">
        <f>F67</f>
        <v>0</v>
      </c>
    </row>
    <row r="23" spans="1:16382" ht="17.25" customHeight="1">
      <c r="B23" s="41" t="s">
        <v>454</v>
      </c>
      <c r="C23" s="654" t="s">
        <v>326</v>
      </c>
      <c r="D23" s="655"/>
      <c r="E23" s="301">
        <f>G67</f>
        <v>0</v>
      </c>
    </row>
    <row r="24" spans="1:16382" ht="17.25" customHeight="1" thickBot="1">
      <c r="B24" s="522" t="s">
        <v>456</v>
      </c>
      <c r="C24" s="523"/>
      <c r="D24" s="523"/>
      <c r="E24" s="30" t="str">
        <f>IF(E21&lt;((E22+E23)/2),"Ano","Ne")</f>
        <v>Ne</v>
      </c>
    </row>
    <row r="25" spans="1:16382" ht="9.9499999999999993" customHeight="1" thickBot="1">
      <c r="B25" s="4"/>
      <c r="C25" s="4"/>
      <c r="D25" s="7"/>
      <c r="E25" s="1"/>
    </row>
    <row r="26" spans="1:16382" s="5" customFormat="1" ht="20.25" customHeight="1">
      <c r="A26" s="1"/>
      <c r="B26" s="532" t="s">
        <v>672</v>
      </c>
      <c r="C26" s="627" t="s">
        <v>406</v>
      </c>
      <c r="D26" s="629"/>
      <c r="E26" s="27" t="str">
        <f>IF(OR(D17="kritéria B,C,D,E",D17="kritéria B,C,D",D17="kritéria A,B,C,D",D17="kritéria A,B,C,D,E"),"RELEVANTNÍ","NERELEVANTNÍ")</f>
        <v>NERELEVANTNÍ</v>
      </c>
      <c r="F26" s="2"/>
      <c r="G26" s="4"/>
    </row>
    <row r="27" spans="1:16382" s="5" customFormat="1" ht="20.25" customHeight="1">
      <c r="A27" s="1"/>
      <c r="B27" s="533"/>
      <c r="C27" s="691"/>
      <c r="D27" s="692"/>
      <c r="E27" s="170" t="str">
        <f>IF($D$8&gt;1,$D$8,"")</f>
        <v/>
      </c>
      <c r="F27" s="2"/>
      <c r="G27" s="4"/>
    </row>
    <row r="28" spans="1:16382" s="5" customFormat="1" ht="29.25" customHeight="1">
      <c r="A28" s="1"/>
      <c r="B28" s="41" t="s">
        <v>409</v>
      </c>
      <c r="C28" s="654" t="s">
        <v>673</v>
      </c>
      <c r="D28" s="655"/>
      <c r="E28" s="301">
        <f>+E99</f>
        <v>0</v>
      </c>
      <c r="F28" s="2"/>
      <c r="G28" s="4"/>
    </row>
    <row r="29" spans="1:16382" s="5" customFormat="1" ht="17.25" customHeight="1">
      <c r="A29" s="1"/>
      <c r="B29" s="41" t="s">
        <v>458</v>
      </c>
      <c r="C29" s="654" t="s">
        <v>326</v>
      </c>
      <c r="D29" s="655"/>
      <c r="E29" s="301">
        <f>H99</f>
        <v>0</v>
      </c>
      <c r="F29" s="2"/>
      <c r="G29" s="4"/>
    </row>
    <row r="30" spans="1:16382" s="5" customFormat="1" ht="28.5" customHeight="1">
      <c r="A30" s="1"/>
      <c r="B30" s="41" t="s">
        <v>415</v>
      </c>
      <c r="C30" s="654" t="s">
        <v>673</v>
      </c>
      <c r="D30" s="655"/>
      <c r="E30" s="301">
        <f>I99</f>
        <v>0</v>
      </c>
      <c r="F30" s="2"/>
      <c r="G30" s="4"/>
    </row>
    <row r="31" spans="1:16382" s="5" customFormat="1" ht="17.25" customHeight="1" thickBot="1">
      <c r="A31" s="1"/>
      <c r="B31" s="522" t="s">
        <v>416</v>
      </c>
      <c r="C31" s="523"/>
      <c r="D31" s="523"/>
      <c r="E31" s="30" t="str">
        <f>IF(AND((E29+E30)&gt;0,E28&gt;0),"Ne",(IF((ABS(E29+E30))&gt;((E28-(E29+E30))/2),"Ano","Ne")))</f>
        <v>Ne</v>
      </c>
      <c r="F31" s="2"/>
      <c r="G31" s="4"/>
    </row>
    <row r="32" spans="1:16382" s="5" customFormat="1" ht="9.9499999999999993" customHeight="1" thickBot="1">
      <c r="A32" s="1"/>
      <c r="B32" s="2"/>
      <c r="C32" s="2"/>
      <c r="D32" s="3"/>
      <c r="E32" s="3"/>
      <c r="F32" s="2"/>
      <c r="G32" s="4"/>
    </row>
    <row r="33" spans="1:7" s="5" customFormat="1" ht="20.25" customHeight="1">
      <c r="A33" s="1"/>
      <c r="B33" s="42" t="s">
        <v>417</v>
      </c>
      <c r="C33" s="536" t="s">
        <v>406</v>
      </c>
      <c r="D33" s="536"/>
      <c r="E33" s="27" t="s">
        <v>418</v>
      </c>
      <c r="F33" s="2"/>
      <c r="G33" s="4"/>
    </row>
    <row r="34" spans="1:7" s="5" customFormat="1" ht="17.25" customHeight="1">
      <c r="A34" s="1"/>
      <c r="B34" s="43" t="s">
        <v>674</v>
      </c>
      <c r="C34" s="531" t="s">
        <v>420</v>
      </c>
      <c r="D34" s="531"/>
      <c r="E34" s="108" t="s">
        <v>302</v>
      </c>
      <c r="F34" s="2"/>
      <c r="G34" s="4"/>
    </row>
    <row r="35" spans="1:7" s="5" customFormat="1" ht="26.25" customHeight="1">
      <c r="A35" s="1"/>
      <c r="B35" s="43" t="s">
        <v>421</v>
      </c>
      <c r="C35" s="531" t="s">
        <v>422</v>
      </c>
      <c r="D35" s="531"/>
      <c r="E35" s="108" t="s">
        <v>302</v>
      </c>
      <c r="F35" s="2"/>
      <c r="G35" s="4"/>
    </row>
    <row r="36" spans="1:7" s="5" customFormat="1" ht="17.25" customHeight="1" thickBot="1">
      <c r="A36" s="1"/>
      <c r="B36" s="522" t="s">
        <v>423</v>
      </c>
      <c r="C36" s="523"/>
      <c r="D36" s="523"/>
      <c r="E36" s="30" t="str">
        <f>IF(OR(E34="Ano",E35="Ano"),"Ano","Ne")</f>
        <v>Ne</v>
      </c>
      <c r="F36" s="2"/>
      <c r="G36" s="4"/>
    </row>
    <row r="37" spans="1:7" s="5" customFormat="1" ht="9.9499999999999993" customHeight="1" thickBot="1">
      <c r="A37" s="1"/>
      <c r="B37" s="4"/>
      <c r="C37" s="4"/>
      <c r="E37" s="3"/>
      <c r="F37" s="2"/>
      <c r="G37" s="4"/>
    </row>
    <row r="38" spans="1:7" s="5" customFormat="1" ht="20.25" customHeight="1">
      <c r="A38" s="1"/>
      <c r="B38" s="42" t="s">
        <v>424</v>
      </c>
      <c r="C38" s="536" t="s">
        <v>406</v>
      </c>
      <c r="D38" s="536"/>
      <c r="E38" s="27" t="s">
        <v>418</v>
      </c>
      <c r="F38" s="2"/>
      <c r="G38" s="4"/>
    </row>
    <row r="39" spans="1:7" s="5" customFormat="1" ht="32.25" customHeight="1">
      <c r="A39" s="1"/>
      <c r="B39" s="43" t="s">
        <v>425</v>
      </c>
      <c r="C39" s="531" t="s">
        <v>422</v>
      </c>
      <c r="D39" s="531"/>
      <c r="E39" s="108" t="s">
        <v>302</v>
      </c>
      <c r="F39" s="2"/>
      <c r="G39" s="4"/>
    </row>
    <row r="40" spans="1:7" s="5" customFormat="1" ht="32.25" customHeight="1">
      <c r="A40" s="1"/>
      <c r="B40" s="43" t="s">
        <v>426</v>
      </c>
      <c r="C40" s="531" t="s">
        <v>422</v>
      </c>
      <c r="D40" s="531"/>
      <c r="E40" s="108" t="s">
        <v>302</v>
      </c>
      <c r="F40" s="2"/>
      <c r="G40" s="4"/>
    </row>
    <row r="41" spans="1:7" s="5" customFormat="1" ht="17.25" customHeight="1" thickBot="1">
      <c r="A41" s="1"/>
      <c r="B41" s="522" t="s">
        <v>427</v>
      </c>
      <c r="C41" s="523"/>
      <c r="D41" s="523"/>
      <c r="E41" s="30" t="str">
        <f>IF(OR(E39="Ano",E40="Ano"),"Ano","Ne")</f>
        <v>Ne</v>
      </c>
      <c r="F41" s="2"/>
      <c r="G41" s="4"/>
    </row>
    <row r="42" spans="1:7" s="5" customFormat="1" ht="9.9499999999999993" customHeight="1" thickBot="1">
      <c r="A42" s="1"/>
      <c r="B42" s="4"/>
      <c r="C42" s="4"/>
      <c r="E42" s="3"/>
      <c r="F42" s="2"/>
      <c r="G42" s="4"/>
    </row>
    <row r="43" spans="1:7" s="5" customFormat="1" ht="20.25" customHeight="1" thickBot="1">
      <c r="A43" s="1"/>
      <c r="B43" s="524" t="s">
        <v>428</v>
      </c>
      <c r="C43" s="525"/>
      <c r="D43" s="526"/>
      <c r="E43" s="38" t="str">
        <f>IF(OR(D17="kritéria A,C,D,E",D17="kritéria B,C,D,E",D17="kritéria A,B,C,D,E",D17="kritéria C,D,E"),"RELEVANTNÍ","NERELEVANTNÍ")</f>
        <v>NERELEVANTNÍ</v>
      </c>
      <c r="F43" s="9"/>
      <c r="G43" s="14"/>
    </row>
    <row r="44" spans="1:7" s="5" customFormat="1" ht="5.25" customHeight="1" thickBot="1">
      <c r="A44" s="1"/>
      <c r="B44" s="4"/>
      <c r="C44" s="4"/>
      <c r="E44" s="1"/>
      <c r="F44" s="1"/>
      <c r="G44" s="14"/>
    </row>
    <row r="45" spans="1:7" s="5" customFormat="1" ht="20.25" customHeight="1">
      <c r="A45" s="1"/>
      <c r="B45" s="44" t="s">
        <v>429</v>
      </c>
      <c r="C45" s="656" t="s">
        <v>406</v>
      </c>
      <c r="D45" s="657"/>
      <c r="E45" s="303" t="str">
        <f>IF(ISBLANK('1b Formulář_kategorie podniku'!G11),"",$D$8)</f>
        <v/>
      </c>
      <c r="F45" s="172" t="str">
        <f>IF(ISBLANK('1b Formulář_kategorie podniku'!G11),"",DATE(YEAR($E$45)-1,MONTH($E$45),DAY($E$45)))</f>
        <v/>
      </c>
      <c r="G45" s="14"/>
    </row>
    <row r="46" spans="1:7" s="5" customFormat="1" ht="28.5" customHeight="1">
      <c r="A46" s="1"/>
      <c r="B46" s="41" t="s">
        <v>409</v>
      </c>
      <c r="C46" s="654" t="s">
        <v>673</v>
      </c>
      <c r="D46" s="655"/>
      <c r="E46" s="302">
        <f>E131+E99+E67</f>
        <v>0</v>
      </c>
      <c r="F46" s="301">
        <f>+E82+E114+E146</f>
        <v>0</v>
      </c>
      <c r="G46" s="14"/>
    </row>
    <row r="47" spans="1:7" s="5" customFormat="1" ht="28.5" customHeight="1">
      <c r="A47" s="1"/>
      <c r="B47" s="41" t="s">
        <v>432</v>
      </c>
      <c r="C47" s="654" t="s">
        <v>673</v>
      </c>
      <c r="D47" s="655"/>
      <c r="E47" s="302">
        <f>J131+J67+J99</f>
        <v>0</v>
      </c>
      <c r="F47" s="301">
        <f>J146+J82+J114</f>
        <v>0</v>
      </c>
      <c r="G47" s="14"/>
    </row>
    <row r="48" spans="1:7" s="5" customFormat="1" ht="17.25" customHeight="1">
      <c r="A48" s="1"/>
      <c r="B48" s="527" t="s">
        <v>434</v>
      </c>
      <c r="C48" s="528"/>
      <c r="D48" s="528"/>
      <c r="E48" s="15" t="str">
        <f>IF((E46)=0,"NR",(E47/E46))</f>
        <v>NR</v>
      </c>
      <c r="F48" s="32" t="str">
        <f>IF((F46)=0,"NR",(F47/F46))</f>
        <v>NR</v>
      </c>
      <c r="G48" s="14"/>
    </row>
    <row r="49" spans="1:14" s="5" customFormat="1" ht="17.25" customHeight="1" thickBot="1">
      <c r="A49" s="1"/>
      <c r="B49" s="522" t="s">
        <v>435</v>
      </c>
      <c r="C49" s="523"/>
      <c r="D49" s="523"/>
      <c r="E49" s="33" t="str">
        <f>IF((E46)="0","Ano",IF((E48)&lt;0,"Chyba",IF(E48&gt;7.5,"Ano","Ne")))</f>
        <v>Ano</v>
      </c>
      <c r="F49" s="34" t="str">
        <f>IF((F46)="0","Ano",IF((F48)&lt;0,"Chyba",IF(F48&gt;7.5,"Ano","Ne")))</f>
        <v>Ano</v>
      </c>
      <c r="G49" s="14"/>
    </row>
    <row r="50" spans="1:14" s="5" customFormat="1" ht="5.25" customHeight="1" thickBot="1">
      <c r="A50" s="1"/>
      <c r="B50" s="4"/>
      <c r="C50" s="4"/>
      <c r="E50" s="1"/>
      <c r="F50" s="1"/>
      <c r="G50" s="14"/>
    </row>
    <row r="51" spans="1:14" s="5" customFormat="1" ht="20.25" customHeight="1">
      <c r="A51" s="1"/>
      <c r="B51" s="44" t="s">
        <v>436</v>
      </c>
      <c r="C51" s="656" t="s">
        <v>406</v>
      </c>
      <c r="D51" s="657"/>
      <c r="E51" s="303" t="str">
        <f>IF(ISBLANK('1b Formulář_kategorie podniku'!G11),"",$D$8)</f>
        <v/>
      </c>
      <c r="F51" s="172" t="str">
        <f>IF(ISBLANK('1b Formulář_kategorie podniku'!G11),"",DATE(YEAR($E51)-1,MONTH($E51),DAY($E51)))</f>
        <v/>
      </c>
      <c r="G51" s="14"/>
    </row>
    <row r="52" spans="1:14" s="5" customFormat="1" ht="27.75" customHeight="1">
      <c r="A52" s="1"/>
      <c r="B52" s="41" t="s">
        <v>437</v>
      </c>
      <c r="C52" s="654" t="s">
        <v>675</v>
      </c>
      <c r="D52" s="655"/>
      <c r="E52" s="302">
        <f>K131+K67+K99</f>
        <v>0</v>
      </c>
      <c r="F52" s="301">
        <f>K146+K82+K114</f>
        <v>0</v>
      </c>
      <c r="G52" s="14"/>
    </row>
    <row r="53" spans="1:14" s="5" customFormat="1" ht="27.75" customHeight="1">
      <c r="A53" s="1"/>
      <c r="B53" s="41" t="s">
        <v>438</v>
      </c>
      <c r="C53" s="654" t="s">
        <v>675</v>
      </c>
      <c r="D53" s="655"/>
      <c r="E53" s="302">
        <f>L131+L99+L67</f>
        <v>0</v>
      </c>
      <c r="F53" s="301">
        <f>L146+L82+L114</f>
        <v>0</v>
      </c>
      <c r="G53" s="14"/>
    </row>
    <row r="54" spans="1:14" s="5" customFormat="1" ht="27.75" customHeight="1">
      <c r="A54" s="1"/>
      <c r="B54" s="41" t="s">
        <v>440</v>
      </c>
      <c r="C54" s="654" t="s">
        <v>675</v>
      </c>
      <c r="D54" s="655"/>
      <c r="E54" s="302">
        <f>M131+M67+M99</f>
        <v>0</v>
      </c>
      <c r="F54" s="301">
        <f>M146+M82+M114</f>
        <v>0</v>
      </c>
      <c r="G54" s="14"/>
    </row>
    <row r="55" spans="1:14" s="5" customFormat="1" ht="17.25" customHeight="1">
      <c r="A55" s="1"/>
      <c r="B55" s="527" t="s">
        <v>442</v>
      </c>
      <c r="C55" s="528"/>
      <c r="D55" s="528"/>
      <c r="E55" s="15" t="str">
        <f>IF(E53=0,"NR",(E52+E53+E54)/E53)</f>
        <v>NR</v>
      </c>
      <c r="F55" s="32" t="str">
        <f>IF(F53=0,"NR",(F52+F53+F54)/F53)</f>
        <v>NR</v>
      </c>
      <c r="G55" s="14"/>
    </row>
    <row r="56" spans="1:14" s="5" customFormat="1" ht="17.25" customHeight="1" thickBot="1">
      <c r="A56" s="1"/>
      <c r="B56" s="522" t="s">
        <v>443</v>
      </c>
      <c r="C56" s="523"/>
      <c r="D56" s="523"/>
      <c r="E56" s="33" t="str">
        <f>IF((E55)="NR","NR",IF((E55)&lt;1,"Ano","Ne"))</f>
        <v>NR</v>
      </c>
      <c r="F56" s="34" t="str">
        <f>IF((F55)="NR","NR",IF((F55)&lt;1,"Ano","Ne"))</f>
        <v>NR</v>
      </c>
      <c r="G56" s="14"/>
    </row>
    <row r="57" spans="1:14" ht="5.25" customHeight="1" thickBot="1"/>
    <row r="58" spans="1:14" s="5" customFormat="1" ht="20.25" customHeight="1" thickBot="1">
      <c r="A58" s="1"/>
      <c r="B58" s="652" t="s">
        <v>444</v>
      </c>
      <c r="C58" s="653"/>
      <c r="D58" s="653"/>
      <c r="E58" s="31" t="str">
        <f>IF(AND(E49="ANO",F49="Ano",E56="Ano",F56="Ano"),"Ano","Ne")</f>
        <v>Ne</v>
      </c>
      <c r="F58" s="2"/>
      <c r="G58" s="7"/>
    </row>
    <row r="59" spans="1:14" s="5" customFormat="1" ht="15" customHeight="1" thickBot="1">
      <c r="A59" s="1"/>
      <c r="B59" s="2"/>
      <c r="C59" s="2"/>
      <c r="D59" s="3"/>
      <c r="E59" s="3"/>
      <c r="F59" s="2"/>
      <c r="G59" s="4"/>
    </row>
    <row r="60" spans="1:14" s="5" customFormat="1" ht="32.25" customHeight="1" thickBot="1">
      <c r="A60" s="1"/>
      <c r="B60" s="519" t="s">
        <v>466</v>
      </c>
      <c r="C60" s="520"/>
      <c r="D60" s="521"/>
      <c r="E60" s="16" t="str">
        <f>IF(OR(E24="ANO",E31="Ano",E36="Ano",E41="Ano",E58="Ano"),"Ano","Ne")</f>
        <v>Ne</v>
      </c>
      <c r="F60" s="2"/>
      <c r="G60" s="4"/>
    </row>
    <row r="61" spans="1:14" s="5" customFormat="1" ht="14.1" customHeight="1">
      <c r="A61" s="1"/>
      <c r="B61" s="2"/>
      <c r="C61" s="2"/>
      <c r="D61" s="3"/>
      <c r="E61" s="3"/>
      <c r="F61" s="2"/>
      <c r="G61" s="4"/>
    </row>
    <row r="62" spans="1:14" s="5" customFormat="1" ht="15.95" customHeight="1" thickBot="1">
      <c r="A62" s="265"/>
      <c r="B62" s="266"/>
      <c r="C62" s="266"/>
      <c r="D62" s="267"/>
      <c r="E62" s="267"/>
      <c r="F62" s="266"/>
      <c r="G62" s="268"/>
      <c r="H62" s="269"/>
      <c r="I62" s="269"/>
      <c r="J62" s="269"/>
      <c r="K62" s="269"/>
      <c r="L62" s="269"/>
      <c r="M62" s="269"/>
      <c r="N62" s="269"/>
    </row>
    <row r="63" spans="1:14" ht="30.95" customHeight="1" thickBot="1">
      <c r="A63" s="610" t="s">
        <v>676</v>
      </c>
      <c r="B63" s="640" t="s">
        <v>677</v>
      </c>
      <c r="C63" s="641"/>
      <c r="D63" s="641"/>
      <c r="E63" s="641"/>
      <c r="F63" s="641"/>
      <c r="G63" s="641"/>
      <c r="H63" s="641"/>
      <c r="I63" s="641"/>
      <c r="J63" s="641"/>
      <c r="K63" s="641"/>
      <c r="L63" s="641"/>
      <c r="M63" s="642"/>
      <c r="N63" s="267"/>
    </row>
    <row r="64" spans="1:14" s="5" customFormat="1" ht="20.25" customHeight="1">
      <c r="A64" s="610"/>
      <c r="B64" s="270" t="s">
        <v>678</v>
      </c>
      <c r="C64" s="636" t="str">
        <f>D8</f>
        <v/>
      </c>
      <c r="D64" s="636"/>
      <c r="E64" s="637" t="s">
        <v>679</v>
      </c>
      <c r="F64" s="637"/>
      <c r="G64" s="637"/>
      <c r="H64" s="637"/>
      <c r="I64" s="637"/>
      <c r="J64" s="637"/>
      <c r="K64" s="638" t="s">
        <v>680</v>
      </c>
      <c r="L64" s="638"/>
      <c r="M64" s="639"/>
      <c r="N64" s="267"/>
    </row>
    <row r="65" spans="1:14" s="5" customFormat="1" ht="60" customHeight="1">
      <c r="A65" s="610"/>
      <c r="B65" s="618" t="s">
        <v>125</v>
      </c>
      <c r="C65" s="620" t="s">
        <v>75</v>
      </c>
      <c r="D65" s="622" t="s">
        <v>681</v>
      </c>
      <c r="E65" s="271" t="s">
        <v>409</v>
      </c>
      <c r="F65" s="271" t="s">
        <v>452</v>
      </c>
      <c r="G65" s="271" t="s">
        <v>454</v>
      </c>
      <c r="H65" s="271" t="s">
        <v>682</v>
      </c>
      <c r="I65" s="271" t="s">
        <v>683</v>
      </c>
      <c r="J65" s="271" t="s">
        <v>432</v>
      </c>
      <c r="K65" s="272" t="s">
        <v>437</v>
      </c>
      <c r="L65" s="272" t="s">
        <v>438</v>
      </c>
      <c r="M65" s="273" t="s">
        <v>684</v>
      </c>
      <c r="N65" s="269"/>
    </row>
    <row r="66" spans="1:14" ht="17.25" customHeight="1" thickBot="1">
      <c r="A66" s="610"/>
      <c r="B66" s="619"/>
      <c r="C66" s="621"/>
      <c r="D66" s="623"/>
      <c r="E66" s="624" t="s">
        <v>685</v>
      </c>
      <c r="F66" s="625"/>
      <c r="G66" s="625"/>
      <c r="H66" s="625"/>
      <c r="I66" s="625"/>
      <c r="J66" s="625"/>
      <c r="K66" s="625"/>
      <c r="L66" s="625"/>
      <c r="M66" s="626"/>
      <c r="N66" s="269"/>
    </row>
    <row r="67" spans="1:14" s="280" customFormat="1" ht="15.95" customHeight="1">
      <c r="A67" s="610"/>
      <c r="B67" s="274" t="s">
        <v>135</v>
      </c>
      <c r="C67" s="275"/>
      <c r="D67" s="276"/>
      <c r="E67" s="277">
        <f>SUM(E68:E77)</f>
        <v>0</v>
      </c>
      <c r="F67" s="277">
        <f>SUM(F68:F77)</f>
        <v>0</v>
      </c>
      <c r="G67" s="277">
        <f>SUM(G68:G77)</f>
        <v>0</v>
      </c>
      <c r="H67" s="646" t="s">
        <v>686</v>
      </c>
      <c r="I67" s="647"/>
      <c r="J67" s="277">
        <f>SUM(J68:J77)</f>
        <v>0</v>
      </c>
      <c r="K67" s="277">
        <f>SUM(K68:K77)</f>
        <v>0</v>
      </c>
      <c r="L67" s="277">
        <f>SUM(L68:L77)</f>
        <v>0</v>
      </c>
      <c r="M67" s="278">
        <f>SUM(M68:M77)</f>
        <v>0</v>
      </c>
      <c r="N67" s="279"/>
    </row>
    <row r="68" spans="1:14" s="1" customFormat="1" ht="15.95" customHeight="1">
      <c r="A68" s="610"/>
      <c r="B68" s="109" t="s">
        <v>687</v>
      </c>
      <c r="C68" s="110"/>
      <c r="D68" s="110"/>
      <c r="E68" s="111"/>
      <c r="F68" s="111"/>
      <c r="G68" s="112"/>
      <c r="H68" s="648"/>
      <c r="I68" s="649"/>
      <c r="J68" s="111"/>
      <c r="K68" s="111"/>
      <c r="L68" s="111"/>
      <c r="M68" s="121"/>
      <c r="N68" s="265"/>
    </row>
    <row r="69" spans="1:14" s="1" customFormat="1" ht="15.95" customHeight="1">
      <c r="A69" s="610"/>
      <c r="B69" s="109" t="s">
        <v>688</v>
      </c>
      <c r="C69" s="113"/>
      <c r="D69" s="110"/>
      <c r="E69" s="111"/>
      <c r="F69" s="114"/>
      <c r="G69" s="112"/>
      <c r="H69" s="648"/>
      <c r="I69" s="649"/>
      <c r="J69" s="122"/>
      <c r="K69" s="122"/>
      <c r="L69" s="111"/>
      <c r="M69" s="121"/>
      <c r="N69" s="265"/>
    </row>
    <row r="70" spans="1:14" s="1" customFormat="1" ht="15.95" customHeight="1">
      <c r="A70" s="610"/>
      <c r="B70" s="109" t="s">
        <v>689</v>
      </c>
      <c r="C70" s="113"/>
      <c r="D70" s="110"/>
      <c r="E70" s="111"/>
      <c r="F70" s="114"/>
      <c r="G70" s="112"/>
      <c r="H70" s="648"/>
      <c r="I70" s="649"/>
      <c r="J70" s="122"/>
      <c r="K70" s="122"/>
      <c r="L70" s="111"/>
      <c r="M70" s="121"/>
      <c r="N70" s="265"/>
    </row>
    <row r="71" spans="1:14" s="1" customFormat="1" ht="15.95" customHeight="1">
      <c r="A71" s="610"/>
      <c r="B71" s="109" t="s">
        <v>690</v>
      </c>
      <c r="C71" s="113"/>
      <c r="D71" s="110"/>
      <c r="E71" s="111"/>
      <c r="F71" s="114"/>
      <c r="G71" s="112"/>
      <c r="H71" s="648"/>
      <c r="I71" s="649"/>
      <c r="J71" s="122"/>
      <c r="K71" s="122"/>
      <c r="L71" s="111"/>
      <c r="M71" s="121"/>
      <c r="N71" s="265"/>
    </row>
    <row r="72" spans="1:14" s="1" customFormat="1" ht="15.95" customHeight="1">
      <c r="A72" s="610"/>
      <c r="B72" s="109" t="s">
        <v>691</v>
      </c>
      <c r="C72" s="113"/>
      <c r="D72" s="110"/>
      <c r="E72" s="111"/>
      <c r="F72" s="114"/>
      <c r="G72" s="112"/>
      <c r="H72" s="648"/>
      <c r="I72" s="649"/>
      <c r="J72" s="122"/>
      <c r="K72" s="122"/>
      <c r="L72" s="111"/>
      <c r="M72" s="121"/>
      <c r="N72" s="265"/>
    </row>
    <row r="73" spans="1:14" s="1" customFormat="1" ht="15.95" customHeight="1">
      <c r="A73" s="610"/>
      <c r="B73" s="109" t="s">
        <v>692</v>
      </c>
      <c r="C73" s="113"/>
      <c r="D73" s="110"/>
      <c r="E73" s="111"/>
      <c r="F73" s="114"/>
      <c r="G73" s="112"/>
      <c r="H73" s="648"/>
      <c r="I73" s="649"/>
      <c r="J73" s="122"/>
      <c r="K73" s="122"/>
      <c r="L73" s="111"/>
      <c r="M73" s="121"/>
      <c r="N73" s="265"/>
    </row>
    <row r="74" spans="1:14" s="1" customFormat="1" ht="15.95" customHeight="1">
      <c r="A74" s="610"/>
      <c r="B74" s="109" t="s">
        <v>693</v>
      </c>
      <c r="C74" s="113"/>
      <c r="D74" s="110"/>
      <c r="E74" s="111"/>
      <c r="F74" s="114"/>
      <c r="G74" s="112"/>
      <c r="H74" s="648"/>
      <c r="I74" s="649"/>
      <c r="J74" s="122"/>
      <c r="K74" s="122"/>
      <c r="L74" s="111"/>
      <c r="M74" s="121"/>
      <c r="N74" s="265"/>
    </row>
    <row r="75" spans="1:14" s="1" customFormat="1" ht="15.95" customHeight="1">
      <c r="A75" s="610"/>
      <c r="B75" s="109" t="s">
        <v>694</v>
      </c>
      <c r="C75" s="113"/>
      <c r="D75" s="110"/>
      <c r="E75" s="111"/>
      <c r="F75" s="114"/>
      <c r="G75" s="112"/>
      <c r="H75" s="648"/>
      <c r="I75" s="649"/>
      <c r="J75" s="122"/>
      <c r="K75" s="122"/>
      <c r="L75" s="111"/>
      <c r="M75" s="121"/>
      <c r="N75" s="265"/>
    </row>
    <row r="76" spans="1:14" s="1" customFormat="1" ht="15.95" customHeight="1">
      <c r="A76" s="610"/>
      <c r="B76" s="109" t="s">
        <v>695</v>
      </c>
      <c r="C76" s="113"/>
      <c r="D76" s="110"/>
      <c r="E76" s="111"/>
      <c r="F76" s="114"/>
      <c r="G76" s="112"/>
      <c r="H76" s="648"/>
      <c r="I76" s="649"/>
      <c r="J76" s="122"/>
      <c r="K76" s="122"/>
      <c r="L76" s="111"/>
      <c r="M76" s="121"/>
      <c r="N76" s="265"/>
    </row>
    <row r="77" spans="1:14" s="1" customFormat="1" ht="17.100000000000001" customHeight="1" thickBot="1">
      <c r="A77" s="610"/>
      <c r="B77" s="115" t="s">
        <v>696</v>
      </c>
      <c r="C77" s="116"/>
      <c r="D77" s="117"/>
      <c r="E77" s="118"/>
      <c r="F77" s="119"/>
      <c r="G77" s="120"/>
      <c r="H77" s="650"/>
      <c r="I77" s="651"/>
      <c r="J77" s="123"/>
      <c r="K77" s="123"/>
      <c r="L77" s="118"/>
      <c r="M77" s="124"/>
      <c r="N77" s="265"/>
    </row>
    <row r="78" spans="1:14" ht="14.45" thickBot="1">
      <c r="A78" s="610"/>
      <c r="N78" s="267"/>
    </row>
    <row r="79" spans="1:14" ht="20.25" customHeight="1">
      <c r="A79" s="610"/>
      <c r="B79" s="270" t="s">
        <v>678</v>
      </c>
      <c r="C79" s="636" t="str">
        <f>IF(ISBLANK('1b Formulář_kategorie podniku'!G11),"",DATE(YEAR($D$8)-1,MONTH($D$8),DAY($D$8)))</f>
        <v/>
      </c>
      <c r="D79" s="636"/>
      <c r="E79" s="637" t="s">
        <v>679</v>
      </c>
      <c r="F79" s="637"/>
      <c r="G79" s="637"/>
      <c r="H79" s="637"/>
      <c r="I79" s="637"/>
      <c r="J79" s="637"/>
      <c r="K79" s="638" t="s">
        <v>680</v>
      </c>
      <c r="L79" s="638"/>
      <c r="M79" s="639"/>
      <c r="N79" s="267"/>
    </row>
    <row r="80" spans="1:14" ht="60" customHeight="1">
      <c r="A80" s="610"/>
      <c r="B80" s="618" t="s">
        <v>125</v>
      </c>
      <c r="C80" s="620" t="s">
        <v>75</v>
      </c>
      <c r="D80" s="622" t="s">
        <v>681</v>
      </c>
      <c r="E80" s="271" t="s">
        <v>409</v>
      </c>
      <c r="F80" s="271" t="s">
        <v>452</v>
      </c>
      <c r="G80" s="271" t="s">
        <v>454</v>
      </c>
      <c r="H80" s="271" t="s">
        <v>682</v>
      </c>
      <c r="I80" s="271" t="s">
        <v>683</v>
      </c>
      <c r="J80" s="271" t="s">
        <v>432</v>
      </c>
      <c r="K80" s="272" t="s">
        <v>437</v>
      </c>
      <c r="L80" s="272" t="s">
        <v>438</v>
      </c>
      <c r="M80" s="273" t="s">
        <v>684</v>
      </c>
      <c r="N80" s="267"/>
    </row>
    <row r="81" spans="1:14" ht="17.25" customHeight="1" thickBot="1">
      <c r="A81" s="610"/>
      <c r="B81" s="619"/>
      <c r="C81" s="621"/>
      <c r="D81" s="623"/>
      <c r="E81" s="624" t="s">
        <v>685</v>
      </c>
      <c r="F81" s="625"/>
      <c r="G81" s="625"/>
      <c r="H81" s="625"/>
      <c r="I81" s="625"/>
      <c r="J81" s="625"/>
      <c r="K81" s="625"/>
      <c r="L81" s="625"/>
      <c r="M81" s="626"/>
      <c r="N81" s="267"/>
    </row>
    <row r="82" spans="1:14" s="280" customFormat="1">
      <c r="A82" s="610"/>
      <c r="B82" s="274" t="s">
        <v>135</v>
      </c>
      <c r="C82" s="275"/>
      <c r="D82" s="276"/>
      <c r="E82" s="277">
        <f>SUM(E83:E92)</f>
        <v>0</v>
      </c>
      <c r="F82" s="627" t="s">
        <v>686</v>
      </c>
      <c r="G82" s="628"/>
      <c r="H82" s="628"/>
      <c r="I82" s="629"/>
      <c r="J82" s="277">
        <f>SUM(J83:J92)</f>
        <v>0</v>
      </c>
      <c r="K82" s="277">
        <f>SUM(K83:K92)</f>
        <v>0</v>
      </c>
      <c r="L82" s="277">
        <f>SUM(L83:L92)</f>
        <v>0</v>
      </c>
      <c r="M82" s="278">
        <f>SUM(M83:M92)</f>
        <v>0</v>
      </c>
      <c r="N82" s="279"/>
    </row>
    <row r="83" spans="1:14">
      <c r="A83" s="610"/>
      <c r="B83" s="109" t="s">
        <v>687</v>
      </c>
      <c r="C83" s="125"/>
      <c r="D83" s="126"/>
      <c r="E83" s="111"/>
      <c r="F83" s="630"/>
      <c r="G83" s="631"/>
      <c r="H83" s="631"/>
      <c r="I83" s="632"/>
      <c r="J83" s="122"/>
      <c r="K83" s="122"/>
      <c r="L83" s="111"/>
      <c r="M83" s="121"/>
      <c r="N83" s="267"/>
    </row>
    <row r="84" spans="1:14">
      <c r="A84" s="610"/>
      <c r="B84" s="109" t="s">
        <v>688</v>
      </c>
      <c r="C84" s="125"/>
      <c r="D84" s="126"/>
      <c r="E84" s="111"/>
      <c r="F84" s="630"/>
      <c r="G84" s="631"/>
      <c r="H84" s="631"/>
      <c r="I84" s="632"/>
      <c r="J84" s="122"/>
      <c r="K84" s="122"/>
      <c r="L84" s="111"/>
      <c r="M84" s="121"/>
      <c r="N84" s="267"/>
    </row>
    <row r="85" spans="1:14">
      <c r="A85" s="610"/>
      <c r="B85" s="127" t="s">
        <v>689</v>
      </c>
      <c r="C85" s="125"/>
      <c r="D85" s="126"/>
      <c r="E85" s="111"/>
      <c r="F85" s="630"/>
      <c r="G85" s="631"/>
      <c r="H85" s="631"/>
      <c r="I85" s="632"/>
      <c r="J85" s="122"/>
      <c r="K85" s="122"/>
      <c r="L85" s="111"/>
      <c r="M85" s="121"/>
      <c r="N85" s="267"/>
    </row>
    <row r="86" spans="1:14">
      <c r="A86" s="610"/>
      <c r="B86" s="127" t="s">
        <v>690</v>
      </c>
      <c r="C86" s="125"/>
      <c r="D86" s="126"/>
      <c r="E86" s="111"/>
      <c r="F86" s="630"/>
      <c r="G86" s="631"/>
      <c r="H86" s="631"/>
      <c r="I86" s="632"/>
      <c r="J86" s="122"/>
      <c r="K86" s="122"/>
      <c r="L86" s="111"/>
      <c r="M86" s="121"/>
      <c r="N86" s="267"/>
    </row>
    <row r="87" spans="1:14">
      <c r="A87" s="610"/>
      <c r="B87" s="127" t="s">
        <v>691</v>
      </c>
      <c r="C87" s="125"/>
      <c r="D87" s="126"/>
      <c r="E87" s="111"/>
      <c r="F87" s="630"/>
      <c r="G87" s="631"/>
      <c r="H87" s="631"/>
      <c r="I87" s="632"/>
      <c r="J87" s="122"/>
      <c r="K87" s="122"/>
      <c r="L87" s="111"/>
      <c r="M87" s="121"/>
      <c r="N87" s="267"/>
    </row>
    <row r="88" spans="1:14">
      <c r="A88" s="610"/>
      <c r="B88" s="127" t="s">
        <v>692</v>
      </c>
      <c r="C88" s="125"/>
      <c r="D88" s="126"/>
      <c r="E88" s="111"/>
      <c r="F88" s="630"/>
      <c r="G88" s="631"/>
      <c r="H88" s="631"/>
      <c r="I88" s="632"/>
      <c r="J88" s="122"/>
      <c r="K88" s="122"/>
      <c r="L88" s="111"/>
      <c r="M88" s="121"/>
      <c r="N88" s="267"/>
    </row>
    <row r="89" spans="1:14">
      <c r="A89" s="610"/>
      <c r="B89" s="127" t="s">
        <v>693</v>
      </c>
      <c r="C89" s="125"/>
      <c r="D89" s="126"/>
      <c r="E89" s="111"/>
      <c r="F89" s="630"/>
      <c r="G89" s="631"/>
      <c r="H89" s="631"/>
      <c r="I89" s="632"/>
      <c r="J89" s="122"/>
      <c r="K89" s="122"/>
      <c r="L89" s="111"/>
      <c r="M89" s="121"/>
      <c r="N89" s="267"/>
    </row>
    <row r="90" spans="1:14">
      <c r="A90" s="610"/>
      <c r="B90" s="127" t="s">
        <v>694</v>
      </c>
      <c r="C90" s="125"/>
      <c r="D90" s="126"/>
      <c r="E90" s="111"/>
      <c r="F90" s="630"/>
      <c r="G90" s="631"/>
      <c r="H90" s="631"/>
      <c r="I90" s="632"/>
      <c r="J90" s="122"/>
      <c r="K90" s="122"/>
      <c r="L90" s="111"/>
      <c r="M90" s="121"/>
      <c r="N90" s="267"/>
    </row>
    <row r="91" spans="1:14">
      <c r="A91" s="610"/>
      <c r="B91" s="127" t="s">
        <v>695</v>
      </c>
      <c r="C91" s="125"/>
      <c r="D91" s="126"/>
      <c r="E91" s="111"/>
      <c r="F91" s="630"/>
      <c r="G91" s="631"/>
      <c r="H91" s="631"/>
      <c r="I91" s="632"/>
      <c r="J91" s="122"/>
      <c r="K91" s="122"/>
      <c r="L91" s="111"/>
      <c r="M91" s="121"/>
      <c r="N91" s="267"/>
    </row>
    <row r="92" spans="1:14" ht="14.45" thickBot="1">
      <c r="A92" s="610"/>
      <c r="B92" s="128" t="s">
        <v>696</v>
      </c>
      <c r="C92" s="129"/>
      <c r="D92" s="130"/>
      <c r="E92" s="118"/>
      <c r="F92" s="633"/>
      <c r="G92" s="634"/>
      <c r="H92" s="634"/>
      <c r="I92" s="635"/>
      <c r="J92" s="123"/>
      <c r="K92" s="123"/>
      <c r="L92" s="118"/>
      <c r="M92" s="124"/>
      <c r="N92" s="267"/>
    </row>
    <row r="93" spans="1:14">
      <c r="A93" s="265"/>
      <c r="B93" s="266"/>
      <c r="C93" s="266"/>
      <c r="D93" s="267"/>
      <c r="E93" s="267"/>
      <c r="F93" s="266"/>
      <c r="G93" s="268"/>
      <c r="H93" s="269"/>
      <c r="I93" s="269"/>
      <c r="J93" s="269"/>
      <c r="K93" s="269"/>
      <c r="L93" s="267"/>
      <c r="M93" s="267"/>
      <c r="N93" s="267"/>
    </row>
    <row r="94" spans="1:14" ht="14.45" thickBot="1">
      <c r="A94" s="281"/>
      <c r="B94" s="282"/>
      <c r="C94" s="282"/>
      <c r="D94" s="283"/>
      <c r="E94" s="283"/>
      <c r="F94" s="282"/>
      <c r="G94" s="284"/>
      <c r="H94" s="285"/>
      <c r="I94" s="285"/>
      <c r="J94" s="285"/>
      <c r="K94" s="285"/>
      <c r="L94" s="283"/>
      <c r="M94" s="283"/>
      <c r="N94" s="283"/>
    </row>
    <row r="95" spans="1:14" ht="27.95" customHeight="1" thickBot="1">
      <c r="A95" s="611" t="s">
        <v>697</v>
      </c>
      <c r="B95" s="643" t="s">
        <v>698</v>
      </c>
      <c r="C95" s="644"/>
      <c r="D95" s="644"/>
      <c r="E95" s="644"/>
      <c r="F95" s="644"/>
      <c r="G95" s="644"/>
      <c r="H95" s="644"/>
      <c r="I95" s="644"/>
      <c r="J95" s="644"/>
      <c r="K95" s="644"/>
      <c r="L95" s="644"/>
      <c r="M95" s="645"/>
      <c r="N95" s="283"/>
    </row>
    <row r="96" spans="1:14">
      <c r="A96" s="611"/>
      <c r="B96" s="270" t="s">
        <v>678</v>
      </c>
      <c r="C96" s="636" t="str">
        <f>D8</f>
        <v/>
      </c>
      <c r="D96" s="636"/>
      <c r="E96" s="637" t="s">
        <v>679</v>
      </c>
      <c r="F96" s="637"/>
      <c r="G96" s="637"/>
      <c r="H96" s="637"/>
      <c r="I96" s="637"/>
      <c r="J96" s="637"/>
      <c r="K96" s="638" t="s">
        <v>680</v>
      </c>
      <c r="L96" s="638"/>
      <c r="M96" s="639"/>
      <c r="N96" s="283"/>
    </row>
    <row r="97" spans="1:14" ht="41.45">
      <c r="A97" s="611"/>
      <c r="B97" s="618" t="s">
        <v>125</v>
      </c>
      <c r="C97" s="620" t="s">
        <v>75</v>
      </c>
      <c r="D97" s="622" t="s">
        <v>681</v>
      </c>
      <c r="E97" s="271" t="s">
        <v>409</v>
      </c>
      <c r="F97" s="271" t="s">
        <v>452</v>
      </c>
      <c r="G97" s="271" t="s">
        <v>454</v>
      </c>
      <c r="H97" s="271" t="s">
        <v>682</v>
      </c>
      <c r="I97" s="271" t="s">
        <v>683</v>
      </c>
      <c r="J97" s="271" t="s">
        <v>432</v>
      </c>
      <c r="K97" s="272" t="s">
        <v>437</v>
      </c>
      <c r="L97" s="272" t="s">
        <v>438</v>
      </c>
      <c r="M97" s="273" t="s">
        <v>684</v>
      </c>
      <c r="N97" s="283"/>
    </row>
    <row r="98" spans="1:14" ht="14.45" thickBot="1">
      <c r="A98" s="611"/>
      <c r="B98" s="619"/>
      <c r="C98" s="621"/>
      <c r="D98" s="623"/>
      <c r="E98" s="624" t="s">
        <v>685</v>
      </c>
      <c r="F98" s="625"/>
      <c r="G98" s="625"/>
      <c r="H98" s="625"/>
      <c r="I98" s="625"/>
      <c r="J98" s="625"/>
      <c r="K98" s="625"/>
      <c r="L98" s="625"/>
      <c r="M98" s="626"/>
      <c r="N98" s="283"/>
    </row>
    <row r="99" spans="1:14" ht="15.95" customHeight="1">
      <c r="A99" s="611"/>
      <c r="B99" s="274" t="s">
        <v>135</v>
      </c>
      <c r="C99" s="275"/>
      <c r="D99" s="276"/>
      <c r="E99" s="277">
        <f>SUM(E100:E109)</f>
        <v>0</v>
      </c>
      <c r="F99" s="646" t="s">
        <v>686</v>
      </c>
      <c r="G99" s="647"/>
      <c r="H99" s="277">
        <f t="shared" ref="H99:M99" si="0">SUM(H100:H109)</f>
        <v>0</v>
      </c>
      <c r="I99" s="277">
        <f t="shared" si="0"/>
        <v>0</v>
      </c>
      <c r="J99" s="277">
        <f t="shared" si="0"/>
        <v>0</v>
      </c>
      <c r="K99" s="277">
        <f t="shared" si="0"/>
        <v>0</v>
      </c>
      <c r="L99" s="277">
        <f t="shared" si="0"/>
        <v>0</v>
      </c>
      <c r="M99" s="278">
        <f t="shared" si="0"/>
        <v>0</v>
      </c>
      <c r="N99" s="283"/>
    </row>
    <row r="100" spans="1:14" ht="15.95" customHeight="1">
      <c r="A100" s="611"/>
      <c r="B100" s="109" t="s">
        <v>687</v>
      </c>
      <c r="C100" s="110"/>
      <c r="D100" s="110"/>
      <c r="E100" s="111"/>
      <c r="F100" s="648"/>
      <c r="G100" s="649"/>
      <c r="H100" s="122"/>
      <c r="I100" s="122"/>
      <c r="J100" s="111"/>
      <c r="K100" s="111"/>
      <c r="L100" s="111"/>
      <c r="M100" s="121"/>
      <c r="N100" s="283"/>
    </row>
    <row r="101" spans="1:14" ht="15.95" customHeight="1">
      <c r="A101" s="611"/>
      <c r="B101" s="109" t="s">
        <v>688</v>
      </c>
      <c r="C101" s="113"/>
      <c r="D101" s="110"/>
      <c r="E101" s="111"/>
      <c r="F101" s="648"/>
      <c r="G101" s="649"/>
      <c r="H101" s="122"/>
      <c r="I101" s="122"/>
      <c r="J101" s="122"/>
      <c r="K101" s="122"/>
      <c r="L101" s="111"/>
      <c r="M101" s="121"/>
      <c r="N101" s="283"/>
    </row>
    <row r="102" spans="1:14" ht="15.95" customHeight="1">
      <c r="A102" s="611"/>
      <c r="B102" s="109" t="s">
        <v>689</v>
      </c>
      <c r="C102" s="113"/>
      <c r="D102" s="110"/>
      <c r="E102" s="111"/>
      <c r="F102" s="648"/>
      <c r="G102" s="649"/>
      <c r="H102" s="122"/>
      <c r="I102" s="122"/>
      <c r="J102" s="122"/>
      <c r="K102" s="122"/>
      <c r="L102" s="111"/>
      <c r="M102" s="121"/>
      <c r="N102" s="283"/>
    </row>
    <row r="103" spans="1:14" ht="15.95" customHeight="1">
      <c r="A103" s="611"/>
      <c r="B103" s="109" t="s">
        <v>690</v>
      </c>
      <c r="C103" s="113"/>
      <c r="D103" s="110"/>
      <c r="E103" s="111"/>
      <c r="F103" s="648"/>
      <c r="G103" s="649"/>
      <c r="H103" s="122"/>
      <c r="I103" s="122"/>
      <c r="J103" s="122"/>
      <c r="K103" s="122"/>
      <c r="L103" s="111"/>
      <c r="M103" s="121"/>
      <c r="N103" s="283"/>
    </row>
    <row r="104" spans="1:14" ht="15.95" customHeight="1">
      <c r="A104" s="611"/>
      <c r="B104" s="109" t="s">
        <v>691</v>
      </c>
      <c r="C104" s="113"/>
      <c r="D104" s="110"/>
      <c r="E104" s="111"/>
      <c r="F104" s="648"/>
      <c r="G104" s="649"/>
      <c r="H104" s="122"/>
      <c r="I104" s="122"/>
      <c r="J104" s="122"/>
      <c r="K104" s="122"/>
      <c r="L104" s="111"/>
      <c r="M104" s="121"/>
      <c r="N104" s="283"/>
    </row>
    <row r="105" spans="1:14" ht="15.95" customHeight="1">
      <c r="A105" s="611"/>
      <c r="B105" s="109" t="s">
        <v>692</v>
      </c>
      <c r="C105" s="113"/>
      <c r="D105" s="110"/>
      <c r="E105" s="111"/>
      <c r="F105" s="648"/>
      <c r="G105" s="649"/>
      <c r="H105" s="122"/>
      <c r="I105" s="122"/>
      <c r="J105" s="122"/>
      <c r="K105" s="122"/>
      <c r="L105" s="111"/>
      <c r="M105" s="121"/>
      <c r="N105" s="283"/>
    </row>
    <row r="106" spans="1:14" ht="15.95" customHeight="1">
      <c r="A106" s="611"/>
      <c r="B106" s="109" t="s">
        <v>693</v>
      </c>
      <c r="C106" s="113"/>
      <c r="D106" s="110"/>
      <c r="E106" s="111"/>
      <c r="F106" s="648"/>
      <c r="G106" s="649"/>
      <c r="H106" s="122"/>
      <c r="I106" s="122"/>
      <c r="J106" s="122"/>
      <c r="K106" s="122"/>
      <c r="L106" s="111"/>
      <c r="M106" s="121"/>
      <c r="N106" s="283"/>
    </row>
    <row r="107" spans="1:14" ht="15.95" customHeight="1">
      <c r="A107" s="611"/>
      <c r="B107" s="109" t="s">
        <v>694</v>
      </c>
      <c r="C107" s="113"/>
      <c r="D107" s="110"/>
      <c r="E107" s="111"/>
      <c r="F107" s="648"/>
      <c r="G107" s="649"/>
      <c r="H107" s="122"/>
      <c r="I107" s="122"/>
      <c r="J107" s="122"/>
      <c r="K107" s="122"/>
      <c r="L107" s="111"/>
      <c r="M107" s="121"/>
      <c r="N107" s="283"/>
    </row>
    <row r="108" spans="1:14" ht="15.95" customHeight="1">
      <c r="A108" s="611"/>
      <c r="B108" s="109" t="s">
        <v>695</v>
      </c>
      <c r="C108" s="113"/>
      <c r="D108" s="110"/>
      <c r="E108" s="111"/>
      <c r="F108" s="648"/>
      <c r="G108" s="649"/>
      <c r="H108" s="122"/>
      <c r="I108" s="122"/>
      <c r="J108" s="122"/>
      <c r="K108" s="122"/>
      <c r="L108" s="111"/>
      <c r="M108" s="121"/>
      <c r="N108" s="283"/>
    </row>
    <row r="109" spans="1:14" ht="17.100000000000001" customHeight="1" thickBot="1">
      <c r="A109" s="611"/>
      <c r="B109" s="115" t="s">
        <v>696</v>
      </c>
      <c r="C109" s="116"/>
      <c r="D109" s="117"/>
      <c r="E109" s="118"/>
      <c r="F109" s="650"/>
      <c r="G109" s="651"/>
      <c r="H109" s="123"/>
      <c r="I109" s="123"/>
      <c r="J109" s="123"/>
      <c r="K109" s="123"/>
      <c r="L109" s="118"/>
      <c r="M109" s="124"/>
      <c r="N109" s="283"/>
    </row>
    <row r="110" spans="1:14" ht="14.45" thickBot="1">
      <c r="A110" s="611"/>
      <c r="N110" s="283"/>
    </row>
    <row r="111" spans="1:14">
      <c r="A111" s="611"/>
      <c r="B111" s="270" t="s">
        <v>678</v>
      </c>
      <c r="C111" s="636" t="str">
        <f>IF(ISBLANK('1b Formulář_kategorie podniku'!G11),"",DATE(YEAR($D$8)-1,MONTH($D$8),DAY($D$8)))</f>
        <v/>
      </c>
      <c r="D111" s="636"/>
      <c r="E111" s="637" t="s">
        <v>679</v>
      </c>
      <c r="F111" s="637"/>
      <c r="G111" s="637"/>
      <c r="H111" s="637"/>
      <c r="I111" s="637"/>
      <c r="J111" s="637"/>
      <c r="K111" s="638" t="s">
        <v>680</v>
      </c>
      <c r="L111" s="638"/>
      <c r="M111" s="639"/>
      <c r="N111" s="283"/>
    </row>
    <row r="112" spans="1:14" ht="41.45">
      <c r="A112" s="611"/>
      <c r="B112" s="618" t="s">
        <v>125</v>
      </c>
      <c r="C112" s="620" t="s">
        <v>75</v>
      </c>
      <c r="D112" s="622" t="s">
        <v>681</v>
      </c>
      <c r="E112" s="271" t="s">
        <v>409</v>
      </c>
      <c r="F112" s="271" t="s">
        <v>452</v>
      </c>
      <c r="G112" s="271" t="s">
        <v>454</v>
      </c>
      <c r="H112" s="271" t="s">
        <v>682</v>
      </c>
      <c r="I112" s="271" t="s">
        <v>683</v>
      </c>
      <c r="J112" s="271" t="s">
        <v>432</v>
      </c>
      <c r="K112" s="272" t="s">
        <v>437</v>
      </c>
      <c r="L112" s="272" t="s">
        <v>438</v>
      </c>
      <c r="M112" s="273" t="s">
        <v>684</v>
      </c>
      <c r="N112" s="283"/>
    </row>
    <row r="113" spans="1:14" ht="14.45" thickBot="1">
      <c r="A113" s="611"/>
      <c r="B113" s="619"/>
      <c r="C113" s="621"/>
      <c r="D113" s="623"/>
      <c r="E113" s="624" t="s">
        <v>685</v>
      </c>
      <c r="F113" s="625"/>
      <c r="G113" s="625"/>
      <c r="H113" s="625"/>
      <c r="I113" s="625"/>
      <c r="J113" s="625"/>
      <c r="K113" s="625"/>
      <c r="L113" s="625"/>
      <c r="M113" s="626"/>
      <c r="N113" s="283"/>
    </row>
    <row r="114" spans="1:14">
      <c r="A114" s="611"/>
      <c r="B114" s="274" t="s">
        <v>135</v>
      </c>
      <c r="C114" s="275"/>
      <c r="D114" s="276"/>
      <c r="E114" s="277">
        <f>SUM(E115:E124)</f>
        <v>0</v>
      </c>
      <c r="F114" s="627" t="s">
        <v>686</v>
      </c>
      <c r="G114" s="628"/>
      <c r="H114" s="628"/>
      <c r="I114" s="629"/>
      <c r="J114" s="277">
        <f>SUM(J115:J124)</f>
        <v>0</v>
      </c>
      <c r="K114" s="277">
        <f>SUM(K115:K124)</f>
        <v>0</v>
      </c>
      <c r="L114" s="277">
        <f>SUM(L115:L124)</f>
        <v>0</v>
      </c>
      <c r="M114" s="278">
        <f>SUM(M115:M124)</f>
        <v>0</v>
      </c>
      <c r="N114" s="283"/>
    </row>
    <row r="115" spans="1:14">
      <c r="A115" s="611"/>
      <c r="B115" s="109" t="s">
        <v>687</v>
      </c>
      <c r="C115" s="125"/>
      <c r="D115" s="126"/>
      <c r="E115" s="111"/>
      <c r="F115" s="630"/>
      <c r="G115" s="631"/>
      <c r="H115" s="631"/>
      <c r="I115" s="632"/>
      <c r="J115" s="122"/>
      <c r="K115" s="122"/>
      <c r="L115" s="111"/>
      <c r="M115" s="121"/>
      <c r="N115" s="283"/>
    </row>
    <row r="116" spans="1:14">
      <c r="A116" s="611"/>
      <c r="B116" s="109" t="s">
        <v>688</v>
      </c>
      <c r="C116" s="125"/>
      <c r="D116" s="126"/>
      <c r="E116" s="111"/>
      <c r="F116" s="630"/>
      <c r="G116" s="631"/>
      <c r="H116" s="631"/>
      <c r="I116" s="632"/>
      <c r="J116" s="122"/>
      <c r="K116" s="122"/>
      <c r="L116" s="111"/>
      <c r="M116" s="121"/>
      <c r="N116" s="283"/>
    </row>
    <row r="117" spans="1:14">
      <c r="A117" s="611"/>
      <c r="B117" s="127" t="s">
        <v>689</v>
      </c>
      <c r="C117" s="125"/>
      <c r="D117" s="126"/>
      <c r="E117" s="111"/>
      <c r="F117" s="630"/>
      <c r="G117" s="631"/>
      <c r="H117" s="631"/>
      <c r="I117" s="632"/>
      <c r="J117" s="122"/>
      <c r="K117" s="122"/>
      <c r="L117" s="111"/>
      <c r="M117" s="121"/>
      <c r="N117" s="283"/>
    </row>
    <row r="118" spans="1:14">
      <c r="A118" s="611"/>
      <c r="B118" s="127" t="s">
        <v>690</v>
      </c>
      <c r="C118" s="125"/>
      <c r="D118" s="126"/>
      <c r="E118" s="111"/>
      <c r="F118" s="630"/>
      <c r="G118" s="631"/>
      <c r="H118" s="631"/>
      <c r="I118" s="632"/>
      <c r="J118" s="122"/>
      <c r="K118" s="122"/>
      <c r="L118" s="111"/>
      <c r="M118" s="121"/>
      <c r="N118" s="283"/>
    </row>
    <row r="119" spans="1:14">
      <c r="A119" s="611"/>
      <c r="B119" s="127" t="s">
        <v>691</v>
      </c>
      <c r="C119" s="125"/>
      <c r="D119" s="126"/>
      <c r="E119" s="111"/>
      <c r="F119" s="630"/>
      <c r="G119" s="631"/>
      <c r="H119" s="631"/>
      <c r="I119" s="632"/>
      <c r="J119" s="122"/>
      <c r="K119" s="122"/>
      <c r="L119" s="111"/>
      <c r="M119" s="121"/>
      <c r="N119" s="283"/>
    </row>
    <row r="120" spans="1:14">
      <c r="A120" s="611"/>
      <c r="B120" s="127" t="s">
        <v>692</v>
      </c>
      <c r="C120" s="125"/>
      <c r="D120" s="126"/>
      <c r="E120" s="111"/>
      <c r="F120" s="630"/>
      <c r="G120" s="631"/>
      <c r="H120" s="631"/>
      <c r="I120" s="632"/>
      <c r="J120" s="122"/>
      <c r="K120" s="122"/>
      <c r="L120" s="111"/>
      <c r="M120" s="121"/>
      <c r="N120" s="283"/>
    </row>
    <row r="121" spans="1:14">
      <c r="A121" s="611"/>
      <c r="B121" s="127" t="s">
        <v>693</v>
      </c>
      <c r="C121" s="125"/>
      <c r="D121" s="126"/>
      <c r="E121" s="111"/>
      <c r="F121" s="630"/>
      <c r="G121" s="631"/>
      <c r="H121" s="631"/>
      <c r="I121" s="632"/>
      <c r="J121" s="122"/>
      <c r="K121" s="122"/>
      <c r="L121" s="111"/>
      <c r="M121" s="121"/>
      <c r="N121" s="283"/>
    </row>
    <row r="122" spans="1:14">
      <c r="A122" s="611"/>
      <c r="B122" s="127" t="s">
        <v>694</v>
      </c>
      <c r="C122" s="125"/>
      <c r="D122" s="126"/>
      <c r="E122" s="111"/>
      <c r="F122" s="630"/>
      <c r="G122" s="631"/>
      <c r="H122" s="631"/>
      <c r="I122" s="632"/>
      <c r="J122" s="122"/>
      <c r="K122" s="122"/>
      <c r="L122" s="111"/>
      <c r="M122" s="121"/>
      <c r="N122" s="283"/>
    </row>
    <row r="123" spans="1:14">
      <c r="A123" s="611"/>
      <c r="B123" s="127" t="s">
        <v>695</v>
      </c>
      <c r="C123" s="125"/>
      <c r="D123" s="126"/>
      <c r="E123" s="111"/>
      <c r="F123" s="630"/>
      <c r="G123" s="631"/>
      <c r="H123" s="631"/>
      <c r="I123" s="632"/>
      <c r="J123" s="122"/>
      <c r="K123" s="122"/>
      <c r="L123" s="111"/>
      <c r="M123" s="121"/>
      <c r="N123" s="283"/>
    </row>
    <row r="124" spans="1:14" ht="14.45" thickBot="1">
      <c r="A124" s="611"/>
      <c r="B124" s="128" t="s">
        <v>696</v>
      </c>
      <c r="C124" s="129"/>
      <c r="D124" s="130"/>
      <c r="E124" s="118"/>
      <c r="F124" s="633"/>
      <c r="G124" s="634"/>
      <c r="H124" s="634"/>
      <c r="I124" s="635"/>
      <c r="J124" s="123"/>
      <c r="K124" s="123"/>
      <c r="L124" s="118"/>
      <c r="M124" s="124"/>
      <c r="N124" s="283"/>
    </row>
    <row r="125" spans="1:14">
      <c r="A125" s="281"/>
      <c r="B125" s="282"/>
      <c r="C125" s="282"/>
      <c r="D125" s="283"/>
      <c r="E125" s="283"/>
      <c r="F125" s="282"/>
      <c r="G125" s="284"/>
      <c r="H125" s="285"/>
      <c r="I125" s="285"/>
      <c r="J125" s="285"/>
      <c r="K125" s="285"/>
      <c r="L125" s="283"/>
      <c r="M125" s="283"/>
      <c r="N125" s="283"/>
    </row>
    <row r="126" spans="1:14" ht="14.45" thickBot="1">
      <c r="A126" s="286"/>
      <c r="B126" s="287"/>
      <c r="C126" s="287"/>
      <c r="D126" s="288"/>
      <c r="E126" s="288"/>
      <c r="F126" s="287"/>
      <c r="G126" s="289"/>
      <c r="H126" s="290"/>
      <c r="I126" s="290"/>
      <c r="J126" s="290"/>
      <c r="K126" s="290"/>
      <c r="L126" s="288"/>
      <c r="M126" s="288"/>
      <c r="N126" s="288"/>
    </row>
    <row r="127" spans="1:14" ht="24" customHeight="1" thickBot="1">
      <c r="A127" s="612" t="s">
        <v>699</v>
      </c>
      <c r="B127" s="679" t="s">
        <v>700</v>
      </c>
      <c r="C127" s="680"/>
      <c r="D127" s="680"/>
      <c r="E127" s="680"/>
      <c r="F127" s="680"/>
      <c r="G127" s="680"/>
      <c r="H127" s="680"/>
      <c r="I127" s="680"/>
      <c r="J127" s="680"/>
      <c r="K127" s="680"/>
      <c r="L127" s="680"/>
      <c r="M127" s="681"/>
      <c r="N127" s="288"/>
    </row>
    <row r="128" spans="1:14">
      <c r="A128" s="612"/>
      <c r="B128" s="291" t="s">
        <v>678</v>
      </c>
      <c r="C128" s="613" t="str">
        <f>D8</f>
        <v/>
      </c>
      <c r="D128" s="614"/>
      <c r="E128" s="615" t="s">
        <v>679</v>
      </c>
      <c r="F128" s="616"/>
      <c r="G128" s="616"/>
      <c r="H128" s="616"/>
      <c r="I128" s="616"/>
      <c r="J128" s="617"/>
      <c r="K128" s="667" t="s">
        <v>680</v>
      </c>
      <c r="L128" s="668"/>
      <c r="M128" s="669"/>
      <c r="N128" s="288"/>
    </row>
    <row r="129" spans="1:14" ht="41.45">
      <c r="A129" s="612"/>
      <c r="B129" s="670" t="s">
        <v>125</v>
      </c>
      <c r="C129" s="672" t="s">
        <v>75</v>
      </c>
      <c r="D129" s="674" t="s">
        <v>681</v>
      </c>
      <c r="E129" s="292" t="s">
        <v>409</v>
      </c>
      <c r="F129" s="292" t="s">
        <v>452</v>
      </c>
      <c r="G129" s="292" t="s">
        <v>454</v>
      </c>
      <c r="H129" s="292" t="s">
        <v>682</v>
      </c>
      <c r="I129" s="292" t="s">
        <v>683</v>
      </c>
      <c r="J129" s="292" t="s">
        <v>432</v>
      </c>
      <c r="K129" s="293" t="s">
        <v>437</v>
      </c>
      <c r="L129" s="293" t="s">
        <v>438</v>
      </c>
      <c r="M129" s="294" t="s">
        <v>684</v>
      </c>
      <c r="N129" s="288"/>
    </row>
    <row r="130" spans="1:14" ht="14.45" thickBot="1">
      <c r="A130" s="612"/>
      <c r="B130" s="671"/>
      <c r="C130" s="673"/>
      <c r="D130" s="675"/>
      <c r="E130" s="676" t="s">
        <v>685</v>
      </c>
      <c r="F130" s="677"/>
      <c r="G130" s="677"/>
      <c r="H130" s="677"/>
      <c r="I130" s="677"/>
      <c r="J130" s="677"/>
      <c r="K130" s="677"/>
      <c r="L130" s="677"/>
      <c r="M130" s="678"/>
      <c r="N130" s="288"/>
    </row>
    <row r="131" spans="1:14">
      <c r="A131" s="612"/>
      <c r="B131" s="295" t="s">
        <v>135</v>
      </c>
      <c r="C131" s="296"/>
      <c r="D131" s="297"/>
      <c r="E131" s="277">
        <f t="shared" ref="E131:M131" si="1">SUM(E132:E141)</f>
        <v>0</v>
      </c>
      <c r="F131" s="658" t="s">
        <v>686</v>
      </c>
      <c r="G131" s="659"/>
      <c r="H131" s="659"/>
      <c r="I131" s="660"/>
      <c r="J131" s="277">
        <f t="shared" si="1"/>
        <v>0</v>
      </c>
      <c r="K131" s="277">
        <f t="shared" si="1"/>
        <v>0</v>
      </c>
      <c r="L131" s="277">
        <f t="shared" si="1"/>
        <v>0</v>
      </c>
      <c r="M131" s="277">
        <f t="shared" si="1"/>
        <v>0</v>
      </c>
      <c r="N131" s="288"/>
    </row>
    <row r="132" spans="1:14">
      <c r="A132" s="612"/>
      <c r="B132" s="131" t="s">
        <v>687</v>
      </c>
      <c r="C132" s="132"/>
      <c r="D132" s="132"/>
      <c r="E132" s="133"/>
      <c r="F132" s="661"/>
      <c r="G132" s="662"/>
      <c r="H132" s="662"/>
      <c r="I132" s="663"/>
      <c r="J132" s="133"/>
      <c r="K132" s="133"/>
      <c r="L132" s="133"/>
      <c r="M132" s="139"/>
      <c r="N132" s="288"/>
    </row>
    <row r="133" spans="1:14">
      <c r="A133" s="612"/>
      <c r="B133" s="131" t="s">
        <v>688</v>
      </c>
      <c r="C133" s="134"/>
      <c r="D133" s="132"/>
      <c r="E133" s="133"/>
      <c r="F133" s="661"/>
      <c r="G133" s="662"/>
      <c r="H133" s="662"/>
      <c r="I133" s="663"/>
      <c r="J133" s="140"/>
      <c r="K133" s="140"/>
      <c r="L133" s="133"/>
      <c r="M133" s="139"/>
      <c r="N133" s="288"/>
    </row>
    <row r="134" spans="1:14">
      <c r="A134" s="612"/>
      <c r="B134" s="131" t="s">
        <v>689</v>
      </c>
      <c r="C134" s="134"/>
      <c r="D134" s="132"/>
      <c r="E134" s="133"/>
      <c r="F134" s="661"/>
      <c r="G134" s="662"/>
      <c r="H134" s="662"/>
      <c r="I134" s="663"/>
      <c r="J134" s="140"/>
      <c r="K134" s="140"/>
      <c r="L134" s="133"/>
      <c r="M134" s="139"/>
      <c r="N134" s="288"/>
    </row>
    <row r="135" spans="1:14">
      <c r="A135" s="612"/>
      <c r="B135" s="131" t="s">
        <v>690</v>
      </c>
      <c r="C135" s="134"/>
      <c r="D135" s="132"/>
      <c r="E135" s="133"/>
      <c r="F135" s="661"/>
      <c r="G135" s="662"/>
      <c r="H135" s="662"/>
      <c r="I135" s="663"/>
      <c r="J135" s="140"/>
      <c r="K135" s="140"/>
      <c r="L135" s="133"/>
      <c r="M135" s="139"/>
      <c r="N135" s="288"/>
    </row>
    <row r="136" spans="1:14">
      <c r="A136" s="612"/>
      <c r="B136" s="131" t="s">
        <v>691</v>
      </c>
      <c r="C136" s="134"/>
      <c r="D136" s="132"/>
      <c r="E136" s="133"/>
      <c r="F136" s="661"/>
      <c r="G136" s="662"/>
      <c r="H136" s="662"/>
      <c r="I136" s="663"/>
      <c r="J136" s="140"/>
      <c r="K136" s="140"/>
      <c r="L136" s="133"/>
      <c r="M136" s="139"/>
      <c r="N136" s="288"/>
    </row>
    <row r="137" spans="1:14">
      <c r="A137" s="612"/>
      <c r="B137" s="131" t="s">
        <v>692</v>
      </c>
      <c r="C137" s="134"/>
      <c r="D137" s="132"/>
      <c r="E137" s="133"/>
      <c r="F137" s="661"/>
      <c r="G137" s="662"/>
      <c r="H137" s="662"/>
      <c r="I137" s="663"/>
      <c r="J137" s="140"/>
      <c r="K137" s="140"/>
      <c r="L137" s="133"/>
      <c r="M137" s="139"/>
      <c r="N137" s="288"/>
    </row>
    <row r="138" spans="1:14">
      <c r="A138" s="612"/>
      <c r="B138" s="131" t="s">
        <v>693</v>
      </c>
      <c r="C138" s="134"/>
      <c r="D138" s="132"/>
      <c r="E138" s="133"/>
      <c r="F138" s="661"/>
      <c r="G138" s="662"/>
      <c r="H138" s="662"/>
      <c r="I138" s="663"/>
      <c r="J138" s="140"/>
      <c r="K138" s="140"/>
      <c r="L138" s="133"/>
      <c r="M138" s="139"/>
      <c r="N138" s="288"/>
    </row>
    <row r="139" spans="1:14">
      <c r="A139" s="612"/>
      <c r="B139" s="131" t="s">
        <v>694</v>
      </c>
      <c r="C139" s="134"/>
      <c r="D139" s="132"/>
      <c r="E139" s="133"/>
      <c r="F139" s="661"/>
      <c r="G139" s="662"/>
      <c r="H139" s="662"/>
      <c r="I139" s="663"/>
      <c r="J139" s="140"/>
      <c r="K139" s="140"/>
      <c r="L139" s="133"/>
      <c r="M139" s="139"/>
      <c r="N139" s="288"/>
    </row>
    <row r="140" spans="1:14">
      <c r="A140" s="612"/>
      <c r="B140" s="131" t="s">
        <v>695</v>
      </c>
      <c r="C140" s="134"/>
      <c r="D140" s="132"/>
      <c r="E140" s="133"/>
      <c r="F140" s="661"/>
      <c r="G140" s="662"/>
      <c r="H140" s="662"/>
      <c r="I140" s="663"/>
      <c r="J140" s="140"/>
      <c r="K140" s="140"/>
      <c r="L140" s="133"/>
      <c r="M140" s="139"/>
      <c r="N140" s="288"/>
    </row>
    <row r="141" spans="1:14" ht="14.45" thickBot="1">
      <c r="A141" s="612"/>
      <c r="B141" s="135" t="s">
        <v>696</v>
      </c>
      <c r="C141" s="136"/>
      <c r="D141" s="137"/>
      <c r="E141" s="138"/>
      <c r="F141" s="664"/>
      <c r="G141" s="665"/>
      <c r="H141" s="665"/>
      <c r="I141" s="666"/>
      <c r="J141" s="141"/>
      <c r="K141" s="141"/>
      <c r="L141" s="138"/>
      <c r="M141" s="142"/>
      <c r="N141" s="288"/>
    </row>
    <row r="142" spans="1:14" ht="14.45" thickBot="1">
      <c r="A142" s="612"/>
      <c r="B142" s="298"/>
      <c r="C142" s="298"/>
      <c r="D142" s="299"/>
      <c r="E142" s="299"/>
      <c r="F142" s="298"/>
      <c r="L142" s="299"/>
      <c r="M142" s="299"/>
      <c r="N142" s="288"/>
    </row>
    <row r="143" spans="1:14">
      <c r="A143" s="612"/>
      <c r="B143" s="300" t="s">
        <v>678</v>
      </c>
      <c r="C143" s="613" t="str">
        <f>IF(ISBLANK('1b Formulář_kategorie podniku'!G11),"",DATE(YEAR($D$8)-1,MONTH($D$8),DAY($D$8)))</f>
        <v/>
      </c>
      <c r="D143" s="614"/>
      <c r="E143" s="615" t="s">
        <v>679</v>
      </c>
      <c r="F143" s="616"/>
      <c r="G143" s="616"/>
      <c r="H143" s="616"/>
      <c r="I143" s="616"/>
      <c r="J143" s="617"/>
      <c r="K143" s="667" t="s">
        <v>680</v>
      </c>
      <c r="L143" s="668"/>
      <c r="M143" s="669"/>
      <c r="N143" s="288"/>
    </row>
    <row r="144" spans="1:14" ht="41.45">
      <c r="A144" s="612"/>
      <c r="B144" s="670" t="s">
        <v>125</v>
      </c>
      <c r="C144" s="672" t="s">
        <v>75</v>
      </c>
      <c r="D144" s="674" t="s">
        <v>681</v>
      </c>
      <c r="E144" s="292" t="s">
        <v>409</v>
      </c>
      <c r="F144" s="292" t="s">
        <v>452</v>
      </c>
      <c r="G144" s="292" t="s">
        <v>454</v>
      </c>
      <c r="H144" s="292" t="s">
        <v>682</v>
      </c>
      <c r="I144" s="292" t="s">
        <v>683</v>
      </c>
      <c r="J144" s="292" t="s">
        <v>432</v>
      </c>
      <c r="K144" s="293" t="s">
        <v>437</v>
      </c>
      <c r="L144" s="293" t="s">
        <v>438</v>
      </c>
      <c r="M144" s="294" t="s">
        <v>684</v>
      </c>
      <c r="N144" s="288"/>
    </row>
    <row r="145" spans="1:14" ht="14.45" thickBot="1">
      <c r="A145" s="612"/>
      <c r="B145" s="671"/>
      <c r="C145" s="673"/>
      <c r="D145" s="675"/>
      <c r="E145" s="676" t="s">
        <v>685</v>
      </c>
      <c r="F145" s="677"/>
      <c r="G145" s="677"/>
      <c r="H145" s="677"/>
      <c r="I145" s="677"/>
      <c r="J145" s="677"/>
      <c r="K145" s="677"/>
      <c r="L145" s="677"/>
      <c r="M145" s="678"/>
      <c r="N145" s="288"/>
    </row>
    <row r="146" spans="1:14">
      <c r="A146" s="612"/>
      <c r="B146" s="295" t="s">
        <v>135</v>
      </c>
      <c r="C146" s="296"/>
      <c r="D146" s="297"/>
      <c r="E146" s="277">
        <f t="shared" ref="E146" si="2">SUM(E147:E156)</f>
        <v>0</v>
      </c>
      <c r="F146" s="658" t="s">
        <v>686</v>
      </c>
      <c r="G146" s="659"/>
      <c r="H146" s="659"/>
      <c r="I146" s="660"/>
      <c r="J146" s="277">
        <f t="shared" ref="J146:M146" si="3">SUM(J147:J156)</f>
        <v>0</v>
      </c>
      <c r="K146" s="277">
        <f t="shared" si="3"/>
        <v>0</v>
      </c>
      <c r="L146" s="277">
        <f t="shared" si="3"/>
        <v>0</v>
      </c>
      <c r="M146" s="277">
        <f t="shared" si="3"/>
        <v>0</v>
      </c>
      <c r="N146" s="288"/>
    </row>
    <row r="147" spans="1:14">
      <c r="A147" s="612"/>
      <c r="B147" s="131" t="s">
        <v>687</v>
      </c>
      <c r="C147" s="143"/>
      <c r="D147" s="144"/>
      <c r="E147" s="133"/>
      <c r="F147" s="661"/>
      <c r="G147" s="662"/>
      <c r="H147" s="662"/>
      <c r="I147" s="663"/>
      <c r="J147" s="140"/>
      <c r="K147" s="140"/>
      <c r="L147" s="133"/>
      <c r="M147" s="139"/>
      <c r="N147" s="288"/>
    </row>
    <row r="148" spans="1:14">
      <c r="A148" s="612"/>
      <c r="B148" s="131" t="s">
        <v>688</v>
      </c>
      <c r="C148" s="143"/>
      <c r="D148" s="144"/>
      <c r="E148" s="133"/>
      <c r="F148" s="661"/>
      <c r="G148" s="662"/>
      <c r="H148" s="662"/>
      <c r="I148" s="663"/>
      <c r="J148" s="140"/>
      <c r="K148" s="140"/>
      <c r="L148" s="133"/>
      <c r="M148" s="139"/>
      <c r="N148" s="288"/>
    </row>
    <row r="149" spans="1:14">
      <c r="A149" s="612"/>
      <c r="B149" s="145" t="s">
        <v>689</v>
      </c>
      <c r="C149" s="143"/>
      <c r="D149" s="144"/>
      <c r="E149" s="133"/>
      <c r="F149" s="661"/>
      <c r="G149" s="662"/>
      <c r="H149" s="662"/>
      <c r="I149" s="663"/>
      <c r="J149" s="140"/>
      <c r="K149" s="140"/>
      <c r="L149" s="133"/>
      <c r="M149" s="139"/>
      <c r="N149" s="288"/>
    </row>
    <row r="150" spans="1:14">
      <c r="A150" s="612"/>
      <c r="B150" s="145" t="s">
        <v>690</v>
      </c>
      <c r="C150" s="143"/>
      <c r="D150" s="144"/>
      <c r="E150" s="133"/>
      <c r="F150" s="661"/>
      <c r="G150" s="662"/>
      <c r="H150" s="662"/>
      <c r="I150" s="663"/>
      <c r="J150" s="140"/>
      <c r="K150" s="140"/>
      <c r="L150" s="133"/>
      <c r="M150" s="139"/>
      <c r="N150" s="288"/>
    </row>
    <row r="151" spans="1:14">
      <c r="A151" s="612"/>
      <c r="B151" s="145" t="s">
        <v>691</v>
      </c>
      <c r="C151" s="143"/>
      <c r="D151" s="144"/>
      <c r="E151" s="133"/>
      <c r="F151" s="661"/>
      <c r="G151" s="662"/>
      <c r="H151" s="662"/>
      <c r="I151" s="663"/>
      <c r="J151" s="140"/>
      <c r="K151" s="140"/>
      <c r="L151" s="133"/>
      <c r="M151" s="139"/>
      <c r="N151" s="288"/>
    </row>
    <row r="152" spans="1:14">
      <c r="A152" s="612"/>
      <c r="B152" s="145" t="s">
        <v>692</v>
      </c>
      <c r="C152" s="143"/>
      <c r="D152" s="144"/>
      <c r="E152" s="133"/>
      <c r="F152" s="661"/>
      <c r="G152" s="662"/>
      <c r="H152" s="662"/>
      <c r="I152" s="663"/>
      <c r="J152" s="140"/>
      <c r="K152" s="140"/>
      <c r="L152" s="133"/>
      <c r="M152" s="139"/>
      <c r="N152" s="288"/>
    </row>
    <row r="153" spans="1:14">
      <c r="A153" s="612"/>
      <c r="B153" s="145" t="s">
        <v>693</v>
      </c>
      <c r="C153" s="143"/>
      <c r="D153" s="144"/>
      <c r="E153" s="133"/>
      <c r="F153" s="661"/>
      <c r="G153" s="662"/>
      <c r="H153" s="662"/>
      <c r="I153" s="663"/>
      <c r="J153" s="140"/>
      <c r="K153" s="140"/>
      <c r="L153" s="133"/>
      <c r="M153" s="139"/>
      <c r="N153" s="288"/>
    </row>
    <row r="154" spans="1:14">
      <c r="A154" s="612"/>
      <c r="B154" s="145" t="s">
        <v>694</v>
      </c>
      <c r="C154" s="143"/>
      <c r="D154" s="144"/>
      <c r="E154" s="133"/>
      <c r="F154" s="661"/>
      <c r="G154" s="662"/>
      <c r="H154" s="662"/>
      <c r="I154" s="663"/>
      <c r="J154" s="140"/>
      <c r="K154" s="140"/>
      <c r="L154" s="133"/>
      <c r="M154" s="139"/>
      <c r="N154" s="288"/>
    </row>
    <row r="155" spans="1:14">
      <c r="A155" s="612"/>
      <c r="B155" s="145" t="s">
        <v>695</v>
      </c>
      <c r="C155" s="143"/>
      <c r="D155" s="144"/>
      <c r="E155" s="133"/>
      <c r="F155" s="661"/>
      <c r="G155" s="662"/>
      <c r="H155" s="662"/>
      <c r="I155" s="663"/>
      <c r="J155" s="140"/>
      <c r="K155" s="140"/>
      <c r="L155" s="133"/>
      <c r="M155" s="139"/>
      <c r="N155" s="288"/>
    </row>
    <row r="156" spans="1:14" ht="14.45" thickBot="1">
      <c r="A156" s="612"/>
      <c r="B156" s="146" t="s">
        <v>696</v>
      </c>
      <c r="C156" s="147"/>
      <c r="D156" s="148"/>
      <c r="E156" s="138"/>
      <c r="F156" s="664"/>
      <c r="G156" s="665"/>
      <c r="H156" s="665"/>
      <c r="I156" s="666"/>
      <c r="J156" s="141"/>
      <c r="K156" s="141"/>
      <c r="L156" s="138"/>
      <c r="M156" s="142"/>
      <c r="N156" s="288"/>
    </row>
    <row r="157" spans="1:14">
      <c r="A157" s="286"/>
      <c r="B157" s="287"/>
      <c r="C157" s="287"/>
      <c r="D157" s="288"/>
      <c r="E157" s="288"/>
      <c r="F157" s="287"/>
      <c r="G157" s="289"/>
      <c r="H157" s="290"/>
      <c r="I157" s="290"/>
      <c r="J157" s="290"/>
      <c r="K157" s="290"/>
      <c r="L157" s="288"/>
      <c r="M157" s="288"/>
      <c r="N157" s="288"/>
    </row>
  </sheetData>
  <sheetProtection algorithmName="SHA-512" hashValue="umB4LXWlspc1uia8Z2AXarR+qe56/Soz7n3jZ0qwPND6fXKnwgmxEyAWi8FWf00htJKyiGAEJwdtsEbr0oR6CA==" saltValue="br+rsVy5vvBw8+88oicnxQ==" spinCount="100000" sheet="1" objects="1" scenarios="1" insertRows="0"/>
  <mergeCells count="114">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7:C7"/>
    <mergeCell ref="D7:F7"/>
    <mergeCell ref="D8:F8"/>
    <mergeCell ref="B11:C11"/>
    <mergeCell ref="D11:F11"/>
    <mergeCell ref="B8:C8"/>
    <mergeCell ref="B15:C15"/>
    <mergeCell ref="D15:F15"/>
    <mergeCell ref="B19:B20"/>
    <mergeCell ref="F17:G17"/>
    <mergeCell ref="B9:C9"/>
    <mergeCell ref="D9:F9"/>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s>
  <conditionalFormatting sqref="A1:A18 A22:A32 A34:A37 A125:A126 A157:A1048576">
    <cfRule type="containsText" dxfId="40" priority="95" operator="containsText" text="&quot;RELEVANTNÍ&quot;">
      <formula>NOT(ISERROR(SEARCH("""RELEVANTNÍ""",A1)))</formula>
    </cfRule>
    <cfRule type="beginsWith" dxfId="39" priority="94" operator="beginsWith" text="RE">
      <formula>LEFT(A1,LEN("RE"))="RE"</formula>
    </cfRule>
  </conditionalFormatting>
  <conditionalFormatting sqref="A39:A63">
    <cfRule type="containsText" dxfId="38" priority="62" operator="containsText" text="&quot;RELEVANTNÍ&quot;">
      <formula>NOT(ISERROR(SEARCH("""RELEVANTNÍ""",A39)))</formula>
    </cfRule>
    <cfRule type="beginsWith" dxfId="37" priority="61" operator="beginsWith" text="RE">
      <formula>LEFT(A39,LEN("RE"))="RE"</formula>
    </cfRule>
  </conditionalFormatting>
  <conditionalFormatting sqref="A93:A95">
    <cfRule type="containsText" dxfId="36" priority="34" operator="containsText" text="&quot;RELEVANTNÍ&quot;">
      <formula>NOT(ISERROR(SEARCH("""RELEVANTNÍ""",A93)))</formula>
    </cfRule>
    <cfRule type="beginsWith" dxfId="35" priority="33" operator="beginsWith" text="RE">
      <formula>LEFT(A93,LEN("RE"))="RE"</formula>
    </cfRule>
  </conditionalFormatting>
  <conditionalFormatting sqref="C68:D68">
    <cfRule type="beginsWith" dxfId="34" priority="86" operator="beginsWith" text="RE">
      <formula>LEFT(C68,LEN("RE"))="RE"</formula>
    </cfRule>
  </conditionalFormatting>
  <conditionalFormatting sqref="C100:D100">
    <cfRule type="beginsWith" dxfId="33" priority="30" operator="beginsWith" text="RE">
      <formula>LEFT(C100,LEN("RE"))="RE"</formula>
    </cfRule>
  </conditionalFormatting>
  <conditionalFormatting sqref="E20">
    <cfRule type="beginsWith" dxfId="32" priority="38" operator="beginsWith" text="RE">
      <formula>LEFT(E20,LEN("RE"))="RE"</formula>
    </cfRule>
  </conditionalFormatting>
  <conditionalFormatting sqref="E21:E23">
    <cfRule type="expression" dxfId="31" priority="75">
      <formula>$E$19="NERELEVANTNÍ"</formula>
    </cfRule>
  </conditionalFormatting>
  <conditionalFormatting sqref="E22:E23">
    <cfRule type="beginsWith" dxfId="30" priority="76" operator="beginsWith" text="RE">
      <formula>LEFT(E22,LEN("RE"))="RE"</formula>
    </cfRule>
  </conditionalFormatting>
  <conditionalFormatting sqref="E24">
    <cfRule type="containsText" dxfId="29" priority="97" operator="containsText" text="Ano">
      <formula>NOT(ISERROR(SEARCH("Ano",E24)))</formula>
    </cfRule>
    <cfRule type="containsText" dxfId="28" priority="96" operator="containsText" text="Ne">
      <formula>NOT(ISERROR(SEARCH("Ne",E24)))</formula>
    </cfRule>
  </conditionalFormatting>
  <conditionalFormatting sqref="E27">
    <cfRule type="beginsWith" dxfId="27" priority="37" operator="beginsWith" text="RE">
      <formula>LEFT(E27,LEN("RE"))="RE"</formula>
    </cfRule>
  </conditionalFormatting>
  <conditionalFormatting sqref="E28:E30">
    <cfRule type="expression" dxfId="26" priority="2">
      <formula>$E$26="NERELEVANTNÍ"</formula>
    </cfRule>
  </conditionalFormatting>
  <conditionalFormatting sqref="E31 E36 E41 E58 E60">
    <cfRule type="containsText" dxfId="25" priority="99" operator="containsText" text="Ano">
      <formula>NOT(ISERROR(SEARCH("Ano",E31)))</formula>
    </cfRule>
  </conditionalFormatting>
  <conditionalFormatting sqref="E58 E60 E31 E36 E41">
    <cfRule type="containsText" dxfId="24" priority="98" operator="containsText" text="Ne">
      <formula>NOT(ISERROR(SEARCH("Ne",E31)))</formula>
    </cfRule>
  </conditionalFormatting>
  <conditionalFormatting sqref="E79">
    <cfRule type="beginsWith" dxfId="23" priority="53" operator="beginsWith" text="RE">
      <formula>LEFT(E79,LEN("RE"))="RE"</formula>
    </cfRule>
  </conditionalFormatting>
  <conditionalFormatting sqref="E82:E92">
    <cfRule type="beginsWith" dxfId="22" priority="54" operator="beginsWith" text="RE">
      <formula>LEFT(E82,LEN("RE"))="RE"</formula>
    </cfRule>
  </conditionalFormatting>
  <conditionalFormatting sqref="E96 H99:M99 E110:F110 J114:M114">
    <cfRule type="beginsWith" dxfId="21" priority="32" operator="beginsWith" text="RE">
      <formula>LEFT(E96,LEN("RE"))="RE"</formula>
    </cfRule>
  </conditionalFormatting>
  <conditionalFormatting sqref="E101:E109">
    <cfRule type="beginsWith" dxfId="20" priority="24" operator="beginsWith" text="RE">
      <formula>LEFT(E101,LEN("RE"))="RE"</formula>
    </cfRule>
  </conditionalFormatting>
  <conditionalFormatting sqref="E111">
    <cfRule type="beginsWith" dxfId="19" priority="20" operator="beginsWith" text="RE">
      <formula>LEFT(E111,LEN("RE"))="RE"</formula>
    </cfRule>
  </conditionalFormatting>
  <conditionalFormatting sqref="E114:E124">
    <cfRule type="beginsWith" dxfId="18" priority="21" operator="beginsWith" text="RE">
      <formula>LEFT(E114,LEN("RE"))="RE"</formula>
    </cfRule>
  </conditionalFormatting>
  <conditionalFormatting sqref="E131 J131:M131">
    <cfRule type="beginsWith" dxfId="17" priority="19" operator="beginsWith" text="RE">
      <formula>LEFT(E131,LEN("RE"))="RE"</formula>
    </cfRule>
  </conditionalFormatting>
  <conditionalFormatting sqref="E146">
    <cfRule type="beginsWith" dxfId="16" priority="18" operator="beginsWith" text="RE">
      <formula>LEFT(E146,LEN("RE"))="RE"</formula>
    </cfRule>
  </conditionalFormatting>
  <conditionalFormatting sqref="E1:F1 F20:F23 E24:F26 F27:F30 E55:F62 E64 E67:H67 F68 J82:M82 E93:F94 E125:F126 E157:F1048576">
    <cfRule type="beginsWith" dxfId="15" priority="93" operator="beginsWith" text="RE">
      <formula>LEFT(E1,LEN("RE"))="RE"</formula>
    </cfRule>
  </conditionalFormatting>
  <conditionalFormatting sqref="E3:F8">
    <cfRule type="beginsWith" dxfId="14" priority="5" operator="beginsWith" text="RE">
      <formula>LEFT(E3,LEN("RE"))="RE"</formula>
    </cfRule>
  </conditionalFormatting>
  <conditionalFormatting sqref="E10:F19">
    <cfRule type="beginsWith" dxfId="13" priority="8" operator="beginsWith" text="RE">
      <formula>LEFT(E10,LEN("RE"))="RE"</formula>
    </cfRule>
  </conditionalFormatting>
  <conditionalFormatting sqref="E31:F45">
    <cfRule type="beginsWith" dxfId="12" priority="4" operator="beginsWith" text="RE">
      <formula>LEFT(E31,LEN("RE"))="RE"</formula>
    </cfRule>
  </conditionalFormatting>
  <conditionalFormatting sqref="E46:F47">
    <cfRule type="expression" dxfId="11" priority="68">
      <formula>$E$43="NERELEVANTNÍ"</formula>
    </cfRule>
  </conditionalFormatting>
  <conditionalFormatting sqref="E47:F47">
    <cfRule type="beginsWith" dxfId="10" priority="69" operator="beginsWith" text="RE">
      <formula>LEFT(E47,LEN("RE"))="RE"</formula>
    </cfRule>
  </conditionalFormatting>
  <conditionalFormatting sqref="E48:F51">
    <cfRule type="beginsWith" dxfId="9" priority="1" operator="beginsWith" text="RE">
      <formula>LEFT(E48,LEN("RE"))="RE"</formula>
    </cfRule>
  </conditionalFormatting>
  <conditionalFormatting sqref="E52:F54">
    <cfRule type="expression" dxfId="8" priority="66">
      <formula>$E$43="NERELEVANTNÍ"</formula>
    </cfRule>
  </conditionalFormatting>
  <conditionalFormatting sqref="E53:F53">
    <cfRule type="beginsWith" dxfId="7" priority="67" operator="beginsWith" text="RE">
      <formula>LEFT(E53,LEN("RE"))="RE"</formula>
    </cfRule>
  </conditionalFormatting>
  <conditionalFormatting sqref="E69:F78">
    <cfRule type="beginsWith" dxfId="6" priority="57" operator="beginsWith" text="RE">
      <formula>LEFT(E69,LEN("RE"))="RE"</formula>
    </cfRule>
  </conditionalFormatting>
  <conditionalFormatting sqref="E99:F99">
    <cfRule type="beginsWith" dxfId="5" priority="12" operator="beginsWith" text="RE">
      <formula>LEFT(E99,LEN("RE"))="RE"</formula>
    </cfRule>
  </conditionalFormatting>
  <conditionalFormatting sqref="J67:M68">
    <cfRule type="beginsWith" dxfId="4" priority="84" operator="beginsWith" text="RE">
      <formula>LEFT(J67,LEN("RE"))="RE"</formula>
    </cfRule>
  </conditionalFormatting>
  <conditionalFormatting sqref="J100:M100">
    <cfRule type="beginsWith" dxfId="3" priority="29" operator="beginsWith" text="RE">
      <formula>LEFT(J100,LEN("RE"))="RE"</formula>
    </cfRule>
  </conditionalFormatting>
  <conditionalFormatting sqref="J146:M146">
    <cfRule type="beginsWith" dxfId="2" priority="17" operator="beginsWith" text="RE">
      <formula>LEFT(J146,LEN("RE"))="RE"</formula>
    </cfRule>
  </conditionalFormatting>
  <conditionalFormatting sqref="M83">
    <cfRule type="beginsWith" dxfId="1" priority="81" operator="beginsWith" text="RE">
      <formula>LEFT(M83,LEN("RE"))="RE"</formula>
    </cfRule>
  </conditionalFormatting>
  <conditionalFormatting sqref="M115">
    <cfRule type="beginsWith" dxfId="0" priority="28" operator="beginsWith" text="RE">
      <formula>LEFT(M115,LEN("RE"))="RE"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tabSelected="1" zoomScale="85" zoomScaleNormal="85" workbookViewId="0">
      <selection activeCell="L13" sqref="L13"/>
    </sheetView>
  </sheetViews>
  <sheetFormatPr defaultColWidth="8" defaultRowHeight="13.15"/>
  <cols>
    <col min="1" max="1" width="2.5" style="177" customWidth="1"/>
    <col min="2" max="6" width="15.375" style="177" customWidth="1"/>
    <col min="7" max="7" width="8" style="177"/>
    <col min="8" max="10" width="18.875" style="177" customWidth="1"/>
    <col min="11" max="11" width="9.375" style="177" customWidth="1"/>
    <col min="12" max="12" width="18.875" style="177" customWidth="1"/>
    <col min="13" max="13" width="27.5" style="177" customWidth="1"/>
    <col min="14" max="16384" width="8" style="177"/>
  </cols>
  <sheetData>
    <row r="1" spans="2:15" ht="13.9" thickBot="1"/>
    <row r="2" spans="2:15" ht="24.95" customHeight="1" thickBot="1">
      <c r="B2" s="372" t="s">
        <v>4</v>
      </c>
      <c r="C2" s="373"/>
      <c r="D2" s="373"/>
      <c r="E2" s="373"/>
      <c r="F2" s="374"/>
    </row>
    <row r="3" spans="2:15" ht="6.95" customHeight="1" thickBot="1"/>
    <row r="4" spans="2:15" ht="34.5" customHeight="1">
      <c r="B4" s="355" t="s">
        <v>5</v>
      </c>
      <c r="C4" s="364"/>
      <c r="D4" s="364"/>
      <c r="E4" s="364"/>
      <c r="F4" s="365"/>
      <c r="I4" s="375"/>
      <c r="J4" s="375"/>
      <c r="K4" s="375"/>
    </row>
    <row r="5" spans="2:15" ht="22.35" customHeight="1" thickBot="1">
      <c r="B5" s="376" t="s">
        <v>6</v>
      </c>
      <c r="C5" s="377"/>
      <c r="D5" s="377"/>
      <c r="E5" s="377"/>
      <c r="F5" s="378"/>
    </row>
    <row r="6" spans="2:15" ht="38.25" customHeight="1">
      <c r="B6" s="194"/>
      <c r="C6" s="194"/>
      <c r="D6" s="194"/>
      <c r="E6" s="194"/>
      <c r="F6" s="194"/>
    </row>
    <row r="7" spans="2:15" ht="16.350000000000001" customHeight="1"/>
    <row r="8" spans="2:15" ht="20.100000000000001" customHeight="1">
      <c r="B8" s="379"/>
      <c r="C8" s="379"/>
      <c r="D8" s="379"/>
      <c r="E8" s="379"/>
      <c r="F8" s="379"/>
    </row>
    <row r="9" spans="2:15" ht="25.35" customHeight="1" thickBot="1">
      <c r="K9" s="195" t="s">
        <v>7</v>
      </c>
    </row>
    <row r="10" spans="2:15" ht="51.6" customHeight="1" thickBot="1">
      <c r="B10" s="380" t="s">
        <v>8</v>
      </c>
      <c r="C10" s="381"/>
      <c r="D10" s="381"/>
      <c r="E10" s="381"/>
      <c r="F10" s="382"/>
      <c r="L10" s="361" t="s">
        <v>9</v>
      </c>
      <c r="M10" s="362"/>
      <c r="N10" s="362"/>
      <c r="O10" s="363"/>
    </row>
    <row r="11" spans="2:15" ht="52.5" customHeight="1"/>
    <row r="12" spans="2:15" ht="75.75" customHeight="1">
      <c r="F12" s="196" t="s">
        <v>10</v>
      </c>
      <c r="J12" s="197"/>
    </row>
    <row r="13" spans="2:15" ht="49.5" customHeight="1" thickBot="1"/>
    <row r="14" spans="2:15" ht="48" customHeight="1">
      <c r="B14" s="355" t="s">
        <v>11</v>
      </c>
      <c r="C14" s="364"/>
      <c r="D14" s="364"/>
      <c r="E14" s="364"/>
      <c r="F14" s="365"/>
    </row>
    <row r="15" spans="2:15" ht="21.75" customHeight="1">
      <c r="B15" s="366" t="s">
        <v>12</v>
      </c>
      <c r="C15" s="367"/>
      <c r="D15" s="367"/>
      <c r="E15" s="367"/>
      <c r="F15" s="368"/>
    </row>
    <row r="16" spans="2:15" ht="64.5" customHeight="1">
      <c r="B16" s="369" t="s">
        <v>13</v>
      </c>
      <c r="C16" s="370"/>
      <c r="D16" s="370"/>
      <c r="E16" s="370"/>
      <c r="F16" s="371"/>
    </row>
    <row r="17" spans="2:6" ht="64.5" customHeight="1" thickBot="1">
      <c r="B17" s="339" t="s">
        <v>14</v>
      </c>
      <c r="C17" s="340"/>
      <c r="D17" s="340"/>
      <c r="E17" s="340"/>
      <c r="F17" s="341"/>
    </row>
    <row r="18" spans="2:6" ht="21" customHeight="1" thickBot="1"/>
    <row r="19" spans="2:6" ht="48" customHeight="1">
      <c r="B19" s="355" t="s">
        <v>15</v>
      </c>
      <c r="C19" s="344"/>
      <c r="D19" s="344"/>
      <c r="E19" s="344"/>
      <c r="F19" s="345"/>
    </row>
    <row r="20" spans="2:6" ht="186.75" customHeight="1" thickBot="1">
      <c r="B20" s="339" t="s">
        <v>16</v>
      </c>
      <c r="C20" s="340"/>
      <c r="D20" s="340"/>
      <c r="E20" s="340"/>
      <c r="F20" s="341"/>
    </row>
    <row r="21" spans="2:6" ht="22.5" customHeight="1" thickBot="1">
      <c r="B21" s="342"/>
      <c r="C21" s="342"/>
      <c r="D21" s="342"/>
      <c r="E21" s="342"/>
      <c r="F21" s="342"/>
    </row>
    <row r="22" spans="2:6" ht="48" customHeight="1">
      <c r="B22" s="343" t="s">
        <v>17</v>
      </c>
      <c r="C22" s="344"/>
      <c r="D22" s="344"/>
      <c r="E22" s="344"/>
      <c r="F22" s="345"/>
    </row>
    <row r="23" spans="2:6" ht="73.5" customHeight="1">
      <c r="B23" s="346" t="s">
        <v>18</v>
      </c>
      <c r="C23" s="347"/>
      <c r="D23" s="347"/>
      <c r="E23" s="347"/>
      <c r="F23" s="348"/>
    </row>
    <row r="24" spans="2:6" ht="200.25" customHeight="1">
      <c r="B24" s="349" t="s">
        <v>19</v>
      </c>
      <c r="C24" s="350"/>
      <c r="D24" s="350"/>
      <c r="E24" s="350"/>
      <c r="F24" s="351"/>
    </row>
    <row r="25" spans="2:6" ht="15.75" customHeight="1" thickBot="1">
      <c r="B25" s="352"/>
      <c r="C25" s="353"/>
      <c r="D25" s="353"/>
      <c r="E25" s="353"/>
      <c r="F25" s="354"/>
    </row>
    <row r="26" spans="2:6" ht="48" customHeight="1">
      <c r="B26" s="355" t="s">
        <v>20</v>
      </c>
      <c r="C26" s="344"/>
      <c r="D26" s="344"/>
      <c r="E26" s="344"/>
      <c r="F26" s="345"/>
    </row>
    <row r="27" spans="2:6" ht="138.75" customHeight="1">
      <c r="B27" s="356" t="s">
        <v>21</v>
      </c>
      <c r="C27" s="357"/>
      <c r="D27" s="357"/>
      <c r="E27" s="357"/>
      <c r="F27" s="358"/>
    </row>
    <row r="28" spans="2:6" ht="47.25" customHeight="1">
      <c r="B28" s="359" t="s">
        <v>22</v>
      </c>
      <c r="C28" s="359"/>
      <c r="D28" s="359"/>
      <c r="E28" s="359"/>
      <c r="F28" s="359"/>
    </row>
    <row r="29" spans="2:6" ht="19.5" customHeight="1">
      <c r="B29" s="360"/>
      <c r="C29" s="360"/>
      <c r="D29" s="360"/>
      <c r="E29" s="360"/>
      <c r="F29" s="360"/>
    </row>
    <row r="30" spans="2:6" s="191" customFormat="1" ht="21.75" customHeight="1" thickBot="1">
      <c r="B30" s="332" t="s">
        <v>23</v>
      </c>
      <c r="C30" s="332"/>
      <c r="D30" s="332"/>
      <c r="E30" s="332"/>
      <c r="F30" s="332"/>
    </row>
    <row r="31" spans="2:6" ht="72" customHeight="1">
      <c r="B31" s="337" t="s">
        <v>24</v>
      </c>
      <c r="C31" s="338"/>
      <c r="D31" s="193" t="s">
        <v>25</v>
      </c>
      <c r="E31" s="193" t="s">
        <v>26</v>
      </c>
      <c r="F31" s="192" t="s">
        <v>27</v>
      </c>
    </row>
    <row r="32" spans="2:6" ht="48" customHeight="1">
      <c r="B32" s="328" t="s">
        <v>28</v>
      </c>
      <c r="C32" s="329"/>
      <c r="D32" s="182" t="s">
        <v>29</v>
      </c>
      <c r="E32" s="182" t="s">
        <v>30</v>
      </c>
      <c r="F32" s="190" t="s">
        <v>31</v>
      </c>
    </row>
    <row r="33" spans="2:6" ht="48" customHeight="1">
      <c r="B33" s="328" t="s">
        <v>32</v>
      </c>
      <c r="C33" s="329"/>
      <c r="D33" s="182" t="s">
        <v>33</v>
      </c>
      <c r="E33" s="182" t="s">
        <v>34</v>
      </c>
      <c r="F33" s="190" t="s">
        <v>35</v>
      </c>
    </row>
    <row r="34" spans="2:6" ht="48" customHeight="1">
      <c r="B34" s="328" t="s">
        <v>36</v>
      </c>
      <c r="C34" s="329"/>
      <c r="D34" s="182" t="s">
        <v>37</v>
      </c>
      <c r="E34" s="182" t="s">
        <v>38</v>
      </c>
      <c r="F34" s="190" t="s">
        <v>38</v>
      </c>
    </row>
    <row r="35" spans="2:6" ht="48" customHeight="1" thickBot="1">
      <c r="B35" s="330" t="s">
        <v>39</v>
      </c>
      <c r="C35" s="331"/>
      <c r="D35" s="179" t="s">
        <v>40</v>
      </c>
      <c r="E35" s="179" t="s">
        <v>41</v>
      </c>
      <c r="F35" s="189" t="s">
        <v>41</v>
      </c>
    </row>
    <row r="36" spans="2:6" ht="18" customHeight="1"/>
    <row r="37" spans="2:6" ht="22.5" customHeight="1" thickBot="1">
      <c r="B37" s="332" t="s">
        <v>42</v>
      </c>
      <c r="C37" s="332"/>
      <c r="D37" s="332"/>
      <c r="E37" s="332"/>
      <c r="F37" s="332"/>
    </row>
    <row r="38" spans="2:6" ht="48" customHeight="1">
      <c r="B38" s="333" t="s">
        <v>43</v>
      </c>
      <c r="C38" s="188" t="s">
        <v>44</v>
      </c>
      <c r="D38" s="188" t="s">
        <v>45</v>
      </c>
      <c r="E38" s="188" t="s">
        <v>46</v>
      </c>
      <c r="F38" s="335" t="s">
        <v>47</v>
      </c>
    </row>
    <row r="39" spans="2:6" ht="48" customHeight="1" thickBot="1">
      <c r="B39" s="334"/>
      <c r="C39" s="187" t="s">
        <v>48</v>
      </c>
      <c r="D39" s="187" t="s">
        <v>49</v>
      </c>
      <c r="E39" s="187" t="s">
        <v>50</v>
      </c>
      <c r="F39" s="336"/>
    </row>
    <row r="40" spans="2:6" ht="48" customHeight="1">
      <c r="B40" s="186">
        <v>1</v>
      </c>
      <c r="C40" s="185" t="s">
        <v>51</v>
      </c>
      <c r="D40" s="185" t="s">
        <v>52</v>
      </c>
      <c r="E40" s="185" t="s">
        <v>52</v>
      </c>
      <c r="F40" s="184" t="s">
        <v>52</v>
      </c>
    </row>
    <row r="41" spans="2:6" ht="48" customHeight="1">
      <c r="B41" s="183">
        <v>2</v>
      </c>
      <c r="C41" s="182" t="s">
        <v>51</v>
      </c>
      <c r="D41" s="182" t="s">
        <v>51</v>
      </c>
      <c r="E41" s="182" t="s">
        <v>52</v>
      </c>
      <c r="F41" s="181" t="s">
        <v>51</v>
      </c>
    </row>
    <row r="42" spans="2:6" ht="48" customHeight="1">
      <c r="B42" s="183">
        <v>3</v>
      </c>
      <c r="C42" s="182" t="s">
        <v>51</v>
      </c>
      <c r="D42" s="182" t="s">
        <v>51</v>
      </c>
      <c r="E42" s="182" t="s">
        <v>51</v>
      </c>
      <c r="F42" s="181" t="s">
        <v>51</v>
      </c>
    </row>
    <row r="43" spans="2:6" ht="48" customHeight="1">
      <c r="B43" s="183">
        <v>4</v>
      </c>
      <c r="C43" s="182" t="s">
        <v>51</v>
      </c>
      <c r="D43" s="182" t="s">
        <v>52</v>
      </c>
      <c r="E43" s="182" t="s">
        <v>51</v>
      </c>
      <c r="F43" s="181" t="s">
        <v>53</v>
      </c>
    </row>
    <row r="44" spans="2:6" ht="48" customHeight="1">
      <c r="B44" s="183">
        <v>5</v>
      </c>
      <c r="C44" s="182" t="s">
        <v>52</v>
      </c>
      <c r="D44" s="182" t="s">
        <v>51</v>
      </c>
      <c r="E44" s="182" t="s">
        <v>51</v>
      </c>
      <c r="F44" s="181" t="s">
        <v>51</v>
      </c>
    </row>
    <row r="45" spans="2:6" ht="48" customHeight="1">
      <c r="B45" s="183">
        <v>6</v>
      </c>
      <c r="C45" s="182" t="s">
        <v>52</v>
      </c>
      <c r="D45" s="182" t="s">
        <v>52</v>
      </c>
      <c r="E45" s="182" t="s">
        <v>51</v>
      </c>
      <c r="F45" s="181" t="s">
        <v>52</v>
      </c>
    </row>
    <row r="46" spans="2:6" ht="48" customHeight="1">
      <c r="B46" s="183">
        <v>7</v>
      </c>
      <c r="C46" s="182" t="s">
        <v>52</v>
      </c>
      <c r="D46" s="182" t="s">
        <v>51</v>
      </c>
      <c r="E46" s="182" t="s">
        <v>52</v>
      </c>
      <c r="F46" s="181" t="s">
        <v>53</v>
      </c>
    </row>
    <row r="47" spans="2:6" ht="48" customHeight="1" thickBot="1">
      <c r="B47" s="180">
        <v>8</v>
      </c>
      <c r="C47" s="179" t="s">
        <v>52</v>
      </c>
      <c r="D47" s="179" t="s">
        <v>52</v>
      </c>
      <c r="E47" s="179" t="s">
        <v>52</v>
      </c>
      <c r="F47" s="178" t="s">
        <v>52</v>
      </c>
    </row>
    <row r="48" spans="2:6" ht="27" customHeight="1">
      <c r="B48" s="326" t="s">
        <v>54</v>
      </c>
      <c r="C48" s="326"/>
      <c r="D48" s="326"/>
      <c r="E48" s="326"/>
      <c r="F48" s="326"/>
    </row>
    <row r="49" spans="2:6" ht="13.5" customHeight="1"/>
    <row r="50" spans="2:6" ht="68.099999999999994" customHeight="1">
      <c r="B50" s="327" t="s">
        <v>55</v>
      </c>
      <c r="C50" s="327"/>
      <c r="D50" s="327"/>
      <c r="E50" s="327"/>
      <c r="F50" s="327"/>
    </row>
  </sheetData>
  <sheetProtection algorithmName="SHA-512" hashValue="mx262lU/W81Hxk/H7+3GM0MEaqW6hSuWFJica93yaLWvG8n3hWeOhvDuKlt9wR667t1YwQwLCXNbwXQXrrv2xg==" saltValue="3spTK1YwXga0B1zzvrRd/g==" spinCount="100000" sheet="1" objects="1" scenarios="1"/>
  <mergeCells count="33">
    <mergeCell ref="B19:F19"/>
    <mergeCell ref="B2:F2"/>
    <mergeCell ref="B4:F4"/>
    <mergeCell ref="I4:K4"/>
    <mergeCell ref="B5:F5"/>
    <mergeCell ref="B8:F8"/>
    <mergeCell ref="B10:F10"/>
    <mergeCell ref="L10:O10"/>
    <mergeCell ref="B14:F14"/>
    <mergeCell ref="B15:F15"/>
    <mergeCell ref="B16:F16"/>
    <mergeCell ref="B17:F17"/>
    <mergeCell ref="B31:C31"/>
    <mergeCell ref="B20:F20"/>
    <mergeCell ref="B21:F21"/>
    <mergeCell ref="B22:F22"/>
    <mergeCell ref="B23:F23"/>
    <mergeCell ref="B24:F24"/>
    <mergeCell ref="B25:F25"/>
    <mergeCell ref="B26:F26"/>
    <mergeCell ref="B27:F27"/>
    <mergeCell ref="B28:F28"/>
    <mergeCell ref="B29:F29"/>
    <mergeCell ref="B30:F30"/>
    <mergeCell ref="B48:F48"/>
    <mergeCell ref="B50:F50"/>
    <mergeCell ref="B32:C32"/>
    <mergeCell ref="B33:C33"/>
    <mergeCell ref="B34:C34"/>
    <mergeCell ref="B35:C35"/>
    <mergeCell ref="B37:F37"/>
    <mergeCell ref="B38:B39"/>
    <mergeCell ref="F38:F39"/>
  </mergeCells>
  <pageMargins left="0.39370078740157483" right="0.39370078740157483" top="0.39370078740157483" bottom="0.39370078740157483" header="0.31496062992125984" footer="0.31496062992125984"/>
  <pageSetup paperSize="9" scale="55" fitToHeight="0" orientation="landscape"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pane="bottomRight" activeCell="K38" sqref="K38"/>
      <selection pane="bottomLeft" activeCell="N48" sqref="N48:P48"/>
      <selection pane="topRight" activeCell="N48" sqref="N48:P48"/>
    </sheetView>
  </sheetViews>
  <sheetFormatPr defaultColWidth="8" defaultRowHeight="13.15"/>
  <cols>
    <col min="1" max="1" width="12" style="177" customWidth="1"/>
    <col min="2" max="4" width="18.125" style="177" customWidth="1"/>
    <col min="5" max="5" width="19.625" style="177" customWidth="1"/>
    <col min="6" max="16384" width="8" style="177"/>
  </cols>
  <sheetData>
    <row r="1" spans="1:10" ht="24.95" customHeight="1" thickBot="1">
      <c r="A1" s="372" t="s">
        <v>4</v>
      </c>
      <c r="B1" s="373"/>
      <c r="C1" s="373"/>
      <c r="D1" s="373"/>
      <c r="E1" s="374"/>
    </row>
    <row r="2" spans="1:10" ht="6.95" customHeight="1" thickBot="1"/>
    <row r="3" spans="1:10" ht="20.100000000000001" customHeight="1">
      <c r="A3" s="388" t="s">
        <v>56</v>
      </c>
      <c r="B3" s="364"/>
      <c r="C3" s="364"/>
      <c r="D3" s="364"/>
      <c r="E3" s="365"/>
      <c r="H3" s="375"/>
      <c r="I3" s="375"/>
      <c r="J3" s="375"/>
    </row>
    <row r="4" spans="1:10" ht="22.35" customHeight="1" thickBot="1">
      <c r="A4" s="376" t="s">
        <v>6</v>
      </c>
      <c r="B4" s="377"/>
      <c r="C4" s="377"/>
      <c r="D4" s="377"/>
      <c r="E4" s="378"/>
    </row>
    <row r="5" spans="1:10" ht="16.350000000000001" customHeight="1" thickBot="1"/>
    <row r="6" spans="1:10" ht="20.100000000000001" customHeight="1">
      <c r="A6" s="388" t="s">
        <v>57</v>
      </c>
      <c r="B6" s="364"/>
      <c r="C6" s="364"/>
      <c r="D6" s="364"/>
      <c r="E6" s="365"/>
    </row>
    <row r="7" spans="1:10" ht="25.35" customHeight="1">
      <c r="A7" s="366" t="s">
        <v>12</v>
      </c>
      <c r="B7" s="367"/>
      <c r="C7" s="367"/>
      <c r="D7" s="367"/>
      <c r="E7" s="368"/>
    </row>
    <row r="8" spans="1:10" ht="52.5" customHeight="1">
      <c r="A8" s="383" t="s">
        <v>58</v>
      </c>
      <c r="B8" s="384"/>
      <c r="C8" s="384"/>
      <c r="D8" s="384"/>
      <c r="E8" s="385"/>
    </row>
    <row r="9" spans="1:10" ht="111.75" customHeight="1" thickBot="1">
      <c r="A9" s="339" t="s">
        <v>59</v>
      </c>
      <c r="B9" s="340"/>
      <c r="C9" s="340"/>
      <c r="D9" s="340"/>
      <c r="E9" s="341"/>
    </row>
    <row r="10" spans="1:10" ht="12" customHeight="1" thickBot="1"/>
    <row r="11" spans="1:10" ht="20.100000000000001" customHeight="1">
      <c r="A11" s="388" t="s">
        <v>60</v>
      </c>
      <c r="B11" s="364"/>
      <c r="C11" s="364"/>
      <c r="D11" s="364"/>
      <c r="E11" s="365"/>
    </row>
    <row r="12" spans="1:10" ht="35.450000000000003" customHeight="1">
      <c r="A12" s="386" t="s">
        <v>61</v>
      </c>
      <c r="B12" s="359"/>
      <c r="C12" s="359"/>
      <c r="D12" s="359"/>
      <c r="E12" s="387"/>
    </row>
    <row r="13" spans="1:10" ht="139.5" customHeight="1">
      <c r="A13" s="386" t="s">
        <v>62</v>
      </c>
      <c r="B13" s="359"/>
      <c r="C13" s="359"/>
      <c r="D13" s="359"/>
      <c r="E13" s="387"/>
    </row>
    <row r="14" spans="1:10" ht="98.25" customHeight="1">
      <c r="A14" s="386" t="s">
        <v>63</v>
      </c>
      <c r="B14" s="359"/>
      <c r="C14" s="359"/>
      <c r="D14" s="359"/>
      <c r="E14" s="387"/>
    </row>
    <row r="15" spans="1:10" ht="126.75" customHeight="1">
      <c r="A15" s="386" t="s">
        <v>64</v>
      </c>
      <c r="B15" s="359"/>
      <c r="C15" s="359"/>
      <c r="D15" s="359"/>
      <c r="E15" s="387"/>
    </row>
    <row r="16" spans="1:10" ht="48.75" customHeight="1">
      <c r="A16" s="349" t="s">
        <v>65</v>
      </c>
      <c r="B16" s="350"/>
      <c r="C16" s="350"/>
      <c r="D16" s="350"/>
      <c r="E16" s="351"/>
    </row>
    <row r="17" spans="1:5" ht="33.75" customHeight="1">
      <c r="A17" s="386" t="s">
        <v>66</v>
      </c>
      <c r="B17" s="359"/>
      <c r="C17" s="359"/>
      <c r="D17" s="359"/>
      <c r="E17" s="387"/>
    </row>
    <row r="18" spans="1:5" ht="106.35" customHeight="1">
      <c r="A18" s="356" t="s">
        <v>67</v>
      </c>
      <c r="B18" s="357"/>
      <c r="C18" s="357"/>
      <c r="D18" s="357"/>
      <c r="E18" s="358"/>
    </row>
    <row r="19" spans="1:5" ht="37.35" customHeight="1">
      <c r="A19" s="356" t="s">
        <v>22</v>
      </c>
      <c r="B19" s="357"/>
      <c r="C19" s="357"/>
      <c r="D19" s="357"/>
      <c r="E19" s="358"/>
    </row>
    <row r="20" spans="1:5" ht="18" customHeight="1">
      <c r="A20" s="356"/>
      <c r="B20" s="357"/>
      <c r="C20" s="357"/>
      <c r="D20" s="357"/>
      <c r="E20" s="358"/>
    </row>
    <row r="21" spans="1:5" ht="20.100000000000001" customHeight="1" thickBot="1">
      <c r="A21" s="332" t="s">
        <v>23</v>
      </c>
      <c r="B21" s="332"/>
      <c r="C21" s="332"/>
      <c r="D21" s="332"/>
      <c r="E21" s="332"/>
    </row>
    <row r="22" spans="1:5" s="191" customFormat="1" ht="39.75" customHeight="1">
      <c r="A22" s="337" t="s">
        <v>24</v>
      </c>
      <c r="B22" s="338"/>
      <c r="C22" s="193" t="s">
        <v>68</v>
      </c>
      <c r="D22" s="193" t="s">
        <v>69</v>
      </c>
      <c r="E22" s="192" t="s">
        <v>27</v>
      </c>
    </row>
    <row r="23" spans="1:5" ht="17.100000000000001" customHeight="1">
      <c r="A23" s="328" t="s">
        <v>28</v>
      </c>
      <c r="B23" s="329"/>
      <c r="C23" s="182" t="s">
        <v>29</v>
      </c>
      <c r="D23" s="182" t="s">
        <v>30</v>
      </c>
      <c r="E23" s="190" t="s">
        <v>31</v>
      </c>
    </row>
    <row r="24" spans="1:5" ht="17.100000000000001" customHeight="1">
      <c r="A24" s="328" t="s">
        <v>32</v>
      </c>
      <c r="B24" s="329"/>
      <c r="C24" s="182" t="s">
        <v>33</v>
      </c>
      <c r="D24" s="182" t="s">
        <v>34</v>
      </c>
      <c r="E24" s="190" t="s">
        <v>35</v>
      </c>
    </row>
    <row r="25" spans="1:5" ht="17.100000000000001" customHeight="1">
      <c r="A25" s="328" t="s">
        <v>36</v>
      </c>
      <c r="B25" s="329"/>
      <c r="C25" s="182" t="s">
        <v>37</v>
      </c>
      <c r="D25" s="182" t="s">
        <v>38</v>
      </c>
      <c r="E25" s="190" t="s">
        <v>38</v>
      </c>
    </row>
    <row r="26" spans="1:5" ht="17.100000000000001" customHeight="1" thickBot="1">
      <c r="A26" s="330" t="s">
        <v>39</v>
      </c>
      <c r="B26" s="331"/>
      <c r="C26" s="179" t="s">
        <v>40</v>
      </c>
      <c r="D26" s="179" t="s">
        <v>41</v>
      </c>
      <c r="E26" s="189" t="s">
        <v>41</v>
      </c>
    </row>
    <row r="28" spans="1:5" ht="20.100000000000001" customHeight="1" thickBot="1">
      <c r="A28" s="332" t="s">
        <v>42</v>
      </c>
      <c r="B28" s="332"/>
      <c r="C28" s="332"/>
      <c r="D28" s="332"/>
      <c r="E28" s="332"/>
    </row>
    <row r="29" spans="1:5" ht="17.25" customHeight="1">
      <c r="A29" s="333" t="s">
        <v>43</v>
      </c>
      <c r="B29" s="188" t="s">
        <v>44</v>
      </c>
      <c r="C29" s="188" t="s">
        <v>45</v>
      </c>
      <c r="D29" s="188" t="s">
        <v>46</v>
      </c>
      <c r="E29" s="335" t="s">
        <v>47</v>
      </c>
    </row>
    <row r="30" spans="1:5" ht="27.95" customHeight="1" thickBot="1">
      <c r="A30" s="334"/>
      <c r="B30" s="187" t="s">
        <v>48</v>
      </c>
      <c r="C30" s="187" t="s">
        <v>49</v>
      </c>
      <c r="D30" s="187" t="s">
        <v>50</v>
      </c>
      <c r="E30" s="336"/>
    </row>
    <row r="31" spans="1:5" ht="17.100000000000001" customHeight="1">
      <c r="A31" s="186">
        <v>1</v>
      </c>
      <c r="B31" s="185" t="s">
        <v>51</v>
      </c>
      <c r="C31" s="185" t="s">
        <v>52</v>
      </c>
      <c r="D31" s="185" t="s">
        <v>52</v>
      </c>
      <c r="E31" s="184" t="s">
        <v>52</v>
      </c>
    </row>
    <row r="32" spans="1:5" ht="17.100000000000001" customHeight="1">
      <c r="A32" s="183">
        <v>2</v>
      </c>
      <c r="B32" s="182" t="s">
        <v>51</v>
      </c>
      <c r="C32" s="182" t="s">
        <v>51</v>
      </c>
      <c r="D32" s="182" t="s">
        <v>52</v>
      </c>
      <c r="E32" s="181" t="s">
        <v>51</v>
      </c>
    </row>
    <row r="33" spans="1:5" ht="17.100000000000001" customHeight="1">
      <c r="A33" s="183">
        <v>3</v>
      </c>
      <c r="B33" s="182" t="s">
        <v>51</v>
      </c>
      <c r="C33" s="182" t="s">
        <v>51</v>
      </c>
      <c r="D33" s="182" t="s">
        <v>51</v>
      </c>
      <c r="E33" s="181" t="s">
        <v>51</v>
      </c>
    </row>
    <row r="34" spans="1:5" ht="17.100000000000001" customHeight="1">
      <c r="A34" s="183">
        <v>4</v>
      </c>
      <c r="B34" s="182" t="s">
        <v>51</v>
      </c>
      <c r="C34" s="182" t="s">
        <v>52</v>
      </c>
      <c r="D34" s="182" t="s">
        <v>51</v>
      </c>
      <c r="E34" s="181" t="s">
        <v>53</v>
      </c>
    </row>
    <row r="35" spans="1:5" ht="17.100000000000001" customHeight="1">
      <c r="A35" s="183">
        <v>5</v>
      </c>
      <c r="B35" s="182" t="s">
        <v>52</v>
      </c>
      <c r="C35" s="182" t="s">
        <v>51</v>
      </c>
      <c r="D35" s="182" t="s">
        <v>51</v>
      </c>
      <c r="E35" s="181" t="s">
        <v>51</v>
      </c>
    </row>
    <row r="36" spans="1:5" ht="17.100000000000001" customHeight="1">
      <c r="A36" s="183">
        <v>6</v>
      </c>
      <c r="B36" s="182" t="s">
        <v>52</v>
      </c>
      <c r="C36" s="182" t="s">
        <v>52</v>
      </c>
      <c r="D36" s="182" t="s">
        <v>51</v>
      </c>
      <c r="E36" s="181" t="s">
        <v>52</v>
      </c>
    </row>
    <row r="37" spans="1:5" ht="17.100000000000001" customHeight="1">
      <c r="A37" s="183">
        <v>7</v>
      </c>
      <c r="B37" s="182" t="s">
        <v>52</v>
      </c>
      <c r="C37" s="182" t="s">
        <v>51</v>
      </c>
      <c r="D37" s="182" t="s">
        <v>52</v>
      </c>
      <c r="E37" s="181" t="s">
        <v>53</v>
      </c>
    </row>
    <row r="38" spans="1:5" ht="17.100000000000001" customHeight="1" thickBot="1">
      <c r="A38" s="180">
        <v>8</v>
      </c>
      <c r="B38" s="179" t="s">
        <v>52</v>
      </c>
      <c r="C38" s="179" t="s">
        <v>52</v>
      </c>
      <c r="D38" s="179" t="s">
        <v>52</v>
      </c>
      <c r="E38" s="178" t="s">
        <v>52</v>
      </c>
    </row>
    <row r="39" spans="1:5" ht="15" customHeight="1">
      <c r="A39" s="326" t="s">
        <v>54</v>
      </c>
      <c r="B39" s="326"/>
      <c r="C39" s="326"/>
      <c r="D39" s="326"/>
      <c r="E39" s="326"/>
    </row>
    <row r="41" spans="1:5" ht="51" customHeight="1">
      <c r="A41" s="327" t="s">
        <v>55</v>
      </c>
      <c r="B41" s="327"/>
      <c r="C41" s="327"/>
      <c r="D41" s="327"/>
      <c r="E41" s="327"/>
    </row>
  </sheetData>
  <mergeCells count="29">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 ref="A19:E19"/>
    <mergeCell ref="A20:E20"/>
    <mergeCell ref="A7:E7"/>
    <mergeCell ref="A8:E8"/>
    <mergeCell ref="A1:E1"/>
    <mergeCell ref="A14:E14"/>
    <mergeCell ref="A16:E16"/>
    <mergeCell ref="A13:E13"/>
    <mergeCell ref="A15:E15"/>
    <mergeCell ref="A3:E3"/>
    <mergeCell ref="A6:E6"/>
    <mergeCell ref="A11:E11"/>
    <mergeCell ref="A4:E4"/>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84"/>
  <sheetViews>
    <sheetView showGridLines="0" zoomScaleNormal="100" workbookViewId="0">
      <pane ySplit="2" topLeftCell="A9" activePane="bottomLeft" state="frozen"/>
      <selection pane="bottomLeft" activeCell="G18" sqref="G18:P18"/>
      <selection activeCell="S11" sqref="S11"/>
    </sheetView>
  </sheetViews>
  <sheetFormatPr defaultColWidth="8" defaultRowHeight="13.15"/>
  <cols>
    <col min="1" max="1" width="3.125" style="200" customWidth="1"/>
    <col min="2" max="2" width="5" style="200" customWidth="1"/>
    <col min="3" max="3" width="2.375" style="200" customWidth="1"/>
    <col min="4" max="4" width="4.125" style="200" customWidth="1"/>
    <col min="5" max="5" width="11.125" style="200" customWidth="1"/>
    <col min="6" max="6" width="5.875" style="200" customWidth="1"/>
    <col min="7" max="7" width="8" style="200"/>
    <col min="8" max="8" width="4.125" style="200" customWidth="1"/>
    <col min="9" max="11" width="14.375" style="200" bestFit="1" customWidth="1"/>
    <col min="12" max="12" width="0.625" style="200" customWidth="1"/>
    <col min="13" max="13" width="14.375" style="200" bestFit="1" customWidth="1"/>
    <col min="14" max="14" width="11.375" style="200" customWidth="1"/>
    <col min="15" max="15" width="3.125" style="200" customWidth="1"/>
    <col min="16" max="16" width="16.125" style="200" bestFit="1" customWidth="1"/>
    <col min="17" max="17" width="8" style="200"/>
    <col min="18" max="18" width="60.125" style="200" customWidth="1"/>
    <col min="19" max="16384" width="8" style="200"/>
  </cols>
  <sheetData>
    <row r="1" spans="1:18" s="198" customFormat="1">
      <c r="A1" s="430" t="s">
        <v>70</v>
      </c>
      <c r="B1" s="431"/>
      <c r="C1" s="431"/>
      <c r="D1" s="431"/>
      <c r="E1" s="431"/>
      <c r="F1" s="431"/>
      <c r="G1" s="431"/>
      <c r="H1" s="431"/>
      <c r="I1" s="431"/>
      <c r="J1" s="431"/>
      <c r="K1" s="431"/>
      <c r="L1" s="431"/>
      <c r="M1" s="431"/>
      <c r="N1" s="431"/>
      <c r="O1" s="431"/>
      <c r="P1" s="432"/>
    </row>
    <row r="2" spans="1:18" s="198" customFormat="1" ht="31.5" customHeight="1" thickBot="1">
      <c r="A2" s="433"/>
      <c r="B2" s="434"/>
      <c r="C2" s="434"/>
      <c r="D2" s="434"/>
      <c r="E2" s="434"/>
      <c r="F2" s="434"/>
      <c r="G2" s="434"/>
      <c r="H2" s="434"/>
      <c r="I2" s="434"/>
      <c r="J2" s="434"/>
      <c r="K2" s="434"/>
      <c r="L2" s="434"/>
      <c r="M2" s="434"/>
      <c r="N2" s="434"/>
      <c r="O2" s="434"/>
      <c r="P2" s="435"/>
    </row>
    <row r="3" spans="1:18" ht="12" customHeight="1" thickBot="1">
      <c r="A3" s="199"/>
      <c r="B3" s="199"/>
      <c r="C3" s="199"/>
      <c r="D3" s="199"/>
      <c r="E3" s="199"/>
      <c r="F3" s="199"/>
      <c r="G3" s="199"/>
      <c r="H3" s="199"/>
      <c r="I3" s="199"/>
      <c r="J3" s="199"/>
      <c r="K3" s="199"/>
      <c r="L3" s="199"/>
      <c r="M3" s="199"/>
      <c r="N3" s="199"/>
      <c r="O3" s="199"/>
      <c r="P3" s="199"/>
    </row>
    <row r="4" spans="1:18" ht="20.100000000000001" customHeight="1" thickBot="1">
      <c r="A4" s="436" t="s">
        <v>71</v>
      </c>
      <c r="B4" s="437"/>
      <c r="C4" s="437"/>
      <c r="D4" s="437"/>
      <c r="E4" s="437"/>
      <c r="F4" s="437"/>
      <c r="G4" s="437"/>
      <c r="H4" s="437"/>
      <c r="I4" s="437"/>
      <c r="J4" s="437"/>
      <c r="K4" s="437"/>
      <c r="L4" s="437"/>
      <c r="M4" s="437"/>
      <c r="N4" s="437"/>
      <c r="O4" s="437"/>
      <c r="P4" s="438"/>
    </row>
    <row r="5" spans="1:18" ht="6.95" customHeight="1" thickBot="1">
      <c r="A5" s="199"/>
      <c r="B5" s="199"/>
      <c r="C5" s="199"/>
      <c r="D5" s="199"/>
      <c r="E5" s="199"/>
      <c r="F5" s="199"/>
      <c r="G5" s="199"/>
      <c r="H5" s="199"/>
      <c r="I5" s="199"/>
      <c r="J5" s="199"/>
      <c r="K5" s="199"/>
      <c r="L5" s="199"/>
      <c r="M5" s="199"/>
      <c r="N5" s="199"/>
      <c r="O5" s="199"/>
      <c r="P5" s="199"/>
    </row>
    <row r="6" spans="1:18" ht="20.100000000000001" customHeight="1">
      <c r="A6" s="453" t="s">
        <v>72</v>
      </c>
      <c r="B6" s="454"/>
      <c r="C6" s="454"/>
      <c r="D6" s="454"/>
      <c r="E6" s="454"/>
      <c r="F6" s="454"/>
      <c r="G6" s="454"/>
      <c r="H6" s="454"/>
      <c r="I6" s="454"/>
      <c r="J6" s="454"/>
      <c r="K6" s="454"/>
      <c r="L6" s="454"/>
      <c r="M6" s="454"/>
      <c r="N6" s="454"/>
      <c r="O6" s="454"/>
      <c r="P6" s="455"/>
    </row>
    <row r="7" spans="1:18" ht="37.5" customHeight="1">
      <c r="A7" s="459" t="s">
        <v>73</v>
      </c>
      <c r="B7" s="457"/>
      <c r="C7" s="457"/>
      <c r="D7" s="457"/>
      <c r="E7" s="457"/>
      <c r="F7" s="458"/>
      <c r="G7" s="462"/>
      <c r="H7" s="463"/>
      <c r="I7" s="463"/>
      <c r="J7" s="463"/>
      <c r="K7" s="463"/>
      <c r="L7" s="463"/>
      <c r="M7" s="463"/>
      <c r="N7" s="463"/>
      <c r="O7" s="463"/>
      <c r="P7" s="464"/>
    </row>
    <row r="8" spans="1:18" ht="20.100000000000001" customHeight="1">
      <c r="A8" s="456" t="s">
        <v>74</v>
      </c>
      <c r="B8" s="457"/>
      <c r="C8" s="457"/>
      <c r="D8" s="457"/>
      <c r="E8" s="457"/>
      <c r="F8" s="458"/>
      <c r="G8" s="465"/>
      <c r="H8" s="466"/>
      <c r="I8" s="466"/>
      <c r="J8" s="466"/>
      <c r="K8" s="466"/>
      <c r="L8" s="466"/>
      <c r="M8" s="466"/>
      <c r="N8" s="466"/>
      <c r="O8" s="466"/>
      <c r="P8" s="467"/>
    </row>
    <row r="9" spans="1:18" ht="20.100000000000001" customHeight="1">
      <c r="A9" s="456" t="s">
        <v>75</v>
      </c>
      <c r="B9" s="457"/>
      <c r="C9" s="457"/>
      <c r="D9" s="457"/>
      <c r="E9" s="457"/>
      <c r="F9" s="458"/>
      <c r="G9" s="465"/>
      <c r="H9" s="466"/>
      <c r="I9" s="466"/>
      <c r="J9" s="466"/>
      <c r="K9" s="466"/>
      <c r="L9" s="466"/>
      <c r="M9" s="466"/>
      <c r="N9" s="466"/>
      <c r="O9" s="466"/>
      <c r="P9" s="467"/>
      <c r="R9" s="201"/>
    </row>
    <row r="10" spans="1:18" ht="27.95" customHeight="1">
      <c r="A10" s="459" t="s">
        <v>76</v>
      </c>
      <c r="B10" s="457"/>
      <c r="C10" s="457"/>
      <c r="D10" s="457"/>
      <c r="E10" s="457"/>
      <c r="F10" s="458"/>
      <c r="G10" s="450"/>
      <c r="H10" s="460"/>
      <c r="I10" s="460"/>
      <c r="J10" s="460"/>
      <c r="K10" s="460"/>
      <c r="L10" s="460"/>
      <c r="M10" s="460"/>
      <c r="N10" s="460"/>
      <c r="O10" s="460"/>
      <c r="P10" s="461"/>
      <c r="R10" s="316"/>
    </row>
    <row r="11" spans="1:18" ht="43.5" customHeight="1">
      <c r="A11" s="459" t="s">
        <v>77</v>
      </c>
      <c r="B11" s="457"/>
      <c r="C11" s="457"/>
      <c r="D11" s="457"/>
      <c r="E11" s="457"/>
      <c r="F11" s="458"/>
      <c r="G11" s="450"/>
      <c r="H11" s="451"/>
      <c r="I11" s="451"/>
      <c r="J11" s="451"/>
      <c r="K11" s="451"/>
      <c r="L11" s="451"/>
      <c r="M11" s="451"/>
      <c r="N11" s="451"/>
      <c r="O11" s="451"/>
      <c r="P11" s="452"/>
      <c r="R11" s="202"/>
    </row>
    <row r="12" spans="1:18" ht="31.5" customHeight="1">
      <c r="A12" s="459" t="s">
        <v>78</v>
      </c>
      <c r="B12" s="457"/>
      <c r="C12" s="457"/>
      <c r="D12" s="457"/>
      <c r="E12" s="457"/>
      <c r="F12" s="458"/>
      <c r="G12" s="450"/>
      <c r="H12" s="451"/>
      <c r="I12" s="451"/>
      <c r="J12" s="451"/>
      <c r="K12" s="451"/>
      <c r="L12" s="451"/>
      <c r="M12" s="451"/>
      <c r="N12" s="451"/>
      <c r="O12" s="451"/>
      <c r="P12" s="452"/>
    </row>
    <row r="13" spans="1:18" ht="17.100000000000001" customHeight="1">
      <c r="A13" s="456" t="s">
        <v>79</v>
      </c>
      <c r="B13" s="457"/>
      <c r="C13" s="457"/>
      <c r="D13" s="457"/>
      <c r="E13" s="457"/>
      <c r="F13" s="458"/>
      <c r="G13" s="468"/>
      <c r="H13" s="451"/>
      <c r="I13" s="451"/>
      <c r="J13" s="451"/>
      <c r="K13" s="451"/>
      <c r="L13" s="451"/>
      <c r="M13" s="451"/>
      <c r="N13" s="451"/>
      <c r="O13" s="451"/>
      <c r="P13" s="452"/>
      <c r="R13" s="149"/>
    </row>
    <row r="14" spans="1:18" ht="37.35" customHeight="1" thickBot="1">
      <c r="A14" s="421" t="s">
        <v>80</v>
      </c>
      <c r="B14" s="422"/>
      <c r="C14" s="422"/>
      <c r="D14" s="422"/>
      <c r="E14" s="422"/>
      <c r="F14" s="423"/>
      <c r="G14" s="424"/>
      <c r="H14" s="425"/>
      <c r="I14" s="425"/>
      <c r="J14" s="425"/>
      <c r="K14" s="425"/>
      <c r="L14" s="425"/>
      <c r="M14" s="425"/>
      <c r="N14" s="425"/>
      <c r="O14" s="425"/>
      <c r="P14" s="426"/>
    </row>
    <row r="15" spans="1:18" ht="6.95" customHeight="1">
      <c r="A15" s="199"/>
      <c r="B15" s="199"/>
      <c r="C15" s="199"/>
      <c r="D15" s="199"/>
      <c r="E15" s="199"/>
      <c r="F15" s="199"/>
      <c r="G15" s="199"/>
      <c r="H15" s="199"/>
      <c r="I15" s="199"/>
      <c r="J15" s="199"/>
      <c r="K15" s="199"/>
      <c r="L15" s="199"/>
      <c r="M15" s="199"/>
      <c r="N15" s="199"/>
      <c r="O15" s="199"/>
      <c r="P15" s="199"/>
    </row>
    <row r="16" spans="1:18" ht="12" customHeight="1" thickBot="1">
      <c r="A16" s="203"/>
      <c r="B16" s="203"/>
      <c r="C16" s="203"/>
    </row>
    <row r="17" spans="1:16" ht="25.35" customHeight="1">
      <c r="A17" s="453" t="s">
        <v>81</v>
      </c>
      <c r="B17" s="454"/>
      <c r="C17" s="454"/>
      <c r="D17" s="454"/>
      <c r="E17" s="454"/>
      <c r="F17" s="454"/>
      <c r="G17" s="454"/>
      <c r="H17" s="454"/>
      <c r="I17" s="454"/>
      <c r="J17" s="454"/>
      <c r="K17" s="454"/>
      <c r="L17" s="454"/>
      <c r="M17" s="454"/>
      <c r="N17" s="454"/>
      <c r="O17" s="454"/>
      <c r="P17" s="455"/>
    </row>
    <row r="18" spans="1:16" ht="20.100000000000001" customHeight="1">
      <c r="A18" s="469" t="s">
        <v>82</v>
      </c>
      <c r="B18" s="470"/>
      <c r="C18" s="470"/>
      <c r="D18" s="470"/>
      <c r="E18" s="470"/>
      <c r="F18" s="470"/>
      <c r="G18" s="462"/>
      <c r="H18" s="463"/>
      <c r="I18" s="463"/>
      <c r="J18" s="463"/>
      <c r="K18" s="463"/>
      <c r="L18" s="463"/>
      <c r="M18" s="463"/>
      <c r="N18" s="463"/>
      <c r="O18" s="463"/>
      <c r="P18" s="464"/>
    </row>
    <row r="19" spans="1:16" ht="23.1" customHeight="1">
      <c r="A19" s="471" t="s">
        <v>83</v>
      </c>
      <c r="B19" s="470"/>
      <c r="C19" s="470"/>
      <c r="D19" s="470"/>
      <c r="E19" s="470"/>
      <c r="F19" s="470"/>
      <c r="G19" s="465"/>
      <c r="H19" s="466"/>
      <c r="I19" s="466"/>
      <c r="J19" s="466"/>
      <c r="K19" s="466"/>
      <c r="L19" s="466"/>
      <c r="M19" s="466"/>
      <c r="N19" s="466"/>
      <c r="O19" s="466"/>
      <c r="P19" s="467"/>
    </row>
    <row r="20" spans="1:16" ht="18.600000000000001" customHeight="1" thickBot="1">
      <c r="A20" s="472" t="s">
        <v>84</v>
      </c>
      <c r="B20" s="473"/>
      <c r="C20" s="473"/>
      <c r="D20" s="473"/>
      <c r="E20" s="473"/>
      <c r="F20" s="473"/>
      <c r="G20" s="474"/>
      <c r="H20" s="474"/>
      <c r="I20" s="474"/>
      <c r="J20" s="474"/>
      <c r="K20" s="474"/>
      <c r="L20" s="474"/>
      <c r="M20" s="474"/>
      <c r="N20" s="474"/>
      <c r="O20" s="474"/>
      <c r="P20" s="475"/>
    </row>
    <row r="21" spans="1:16" ht="20.100000000000001" customHeight="1" thickBot="1">
      <c r="A21" s="199"/>
      <c r="B21" s="199"/>
      <c r="C21" s="199"/>
      <c r="D21" s="199"/>
      <c r="E21" s="199"/>
      <c r="F21" s="199"/>
      <c r="G21" s="199"/>
      <c r="H21" s="199"/>
      <c r="I21" s="199"/>
      <c r="J21" s="199"/>
      <c r="K21" s="199"/>
      <c r="L21" s="199"/>
      <c r="M21" s="199"/>
      <c r="N21" s="199"/>
      <c r="O21" s="199"/>
      <c r="P21" s="199"/>
    </row>
    <row r="22" spans="1:16" ht="20.100000000000001" customHeight="1" thickBot="1">
      <c r="A22" s="436" t="s">
        <v>85</v>
      </c>
      <c r="B22" s="437"/>
      <c r="C22" s="437"/>
      <c r="D22" s="437"/>
      <c r="E22" s="437"/>
      <c r="F22" s="437"/>
      <c r="G22" s="437"/>
      <c r="H22" s="437"/>
      <c r="I22" s="437"/>
      <c r="J22" s="437"/>
      <c r="K22" s="437"/>
      <c r="L22" s="437"/>
      <c r="M22" s="437"/>
      <c r="N22" s="437"/>
      <c r="O22" s="437"/>
      <c r="P22" s="438"/>
    </row>
    <row r="23" spans="1:16" ht="18" customHeight="1">
      <c r="A23" s="420" t="s">
        <v>86</v>
      </c>
      <c r="B23" s="420"/>
      <c r="C23" s="420"/>
      <c r="D23" s="420"/>
      <c r="E23" s="420"/>
      <c r="F23" s="420"/>
      <c r="G23" s="420"/>
      <c r="H23" s="420"/>
      <c r="I23" s="420"/>
      <c r="J23" s="420"/>
      <c r="K23" s="420"/>
      <c r="L23" s="420"/>
      <c r="M23" s="420"/>
      <c r="N23" s="420"/>
      <c r="O23" s="420"/>
      <c r="P23" s="420"/>
    </row>
    <row r="24" spans="1:16" ht="12.6" customHeight="1">
      <c r="A24" s="398" t="s">
        <v>87</v>
      </c>
      <c r="B24" s="398"/>
      <c r="C24" s="398"/>
      <c r="D24" s="398"/>
      <c r="E24" s="398"/>
      <c r="F24" s="398"/>
      <c r="G24" s="398"/>
      <c r="H24" s="398"/>
      <c r="I24" s="398"/>
      <c r="J24" s="398"/>
      <c r="K24" s="398"/>
      <c r="L24" s="398"/>
      <c r="M24" s="398"/>
      <c r="N24" s="398"/>
      <c r="O24" s="398"/>
      <c r="P24" s="398"/>
    </row>
    <row r="25" spans="1:16" ht="15" customHeight="1" thickBot="1">
      <c r="A25" s="204"/>
      <c r="B25" s="204"/>
      <c r="C25" s="204"/>
      <c r="D25" s="204"/>
      <c r="E25" s="204"/>
      <c r="F25" s="204"/>
      <c r="G25" s="204"/>
      <c r="H25" s="204"/>
      <c r="I25" s="204"/>
      <c r="J25" s="204"/>
      <c r="K25" s="204"/>
      <c r="L25" s="204"/>
      <c r="M25" s="204"/>
      <c r="N25" s="204"/>
      <c r="O25" s="204"/>
      <c r="P25" s="204"/>
    </row>
    <row r="26" spans="1:16" ht="52.5" customHeight="1" thickBot="1">
      <c r="A26" s="199"/>
      <c r="B26" s="107"/>
      <c r="C26" s="199"/>
      <c r="D26" s="439" t="s">
        <v>88</v>
      </c>
      <c r="E26" s="439"/>
      <c r="F26" s="439"/>
      <c r="G26" s="439"/>
      <c r="H26" s="439"/>
      <c r="I26" s="439"/>
      <c r="J26" s="439"/>
      <c r="K26" s="439"/>
      <c r="L26" s="439"/>
      <c r="M26" s="439"/>
      <c r="N26" s="439"/>
      <c r="O26" s="439"/>
      <c r="P26" s="439"/>
    </row>
    <row r="27" spans="1:16" ht="15" customHeight="1" thickBot="1">
      <c r="A27" s="199"/>
      <c r="B27" s="205"/>
      <c r="C27" s="199"/>
      <c r="D27" s="399" t="s">
        <v>89</v>
      </c>
      <c r="E27" s="399"/>
      <c r="F27" s="399"/>
      <c r="G27" s="399"/>
      <c r="H27" s="399"/>
      <c r="I27" s="399"/>
      <c r="J27" s="399"/>
      <c r="K27" s="399"/>
      <c r="L27" s="399"/>
      <c r="M27" s="399"/>
      <c r="N27" s="399"/>
      <c r="O27" s="399"/>
      <c r="P27" s="399"/>
    </row>
    <row r="28" spans="1:16" ht="24" customHeight="1" thickBot="1">
      <c r="A28" s="199"/>
      <c r="B28" s="107"/>
      <c r="C28" s="199"/>
      <c r="D28" s="443" t="s">
        <v>90</v>
      </c>
      <c r="E28" s="443"/>
      <c r="F28" s="443"/>
      <c r="G28" s="443"/>
      <c r="H28" s="443"/>
      <c r="I28" s="443"/>
      <c r="J28" s="443"/>
      <c r="K28" s="443"/>
      <c r="L28" s="443"/>
      <c r="M28" s="443"/>
      <c r="N28" s="443"/>
      <c r="O28" s="443"/>
      <c r="P28" s="443"/>
    </row>
    <row r="29" spans="1:16" ht="14.1" customHeight="1">
      <c r="A29" s="199"/>
      <c r="B29" s="206"/>
      <c r="C29" s="199"/>
      <c r="D29" s="443"/>
      <c r="E29" s="443"/>
      <c r="F29" s="443"/>
      <c r="G29" s="443"/>
      <c r="H29" s="443"/>
      <c r="I29" s="443"/>
      <c r="J29" s="443"/>
      <c r="K29" s="443"/>
      <c r="L29" s="443"/>
      <c r="M29" s="443"/>
      <c r="N29" s="443"/>
      <c r="O29" s="443"/>
      <c r="P29" s="443"/>
    </row>
    <row r="30" spans="1:16" ht="51.95" customHeight="1">
      <c r="A30" s="199"/>
      <c r="B30" s="205"/>
      <c r="C30" s="199"/>
      <c r="D30" s="443" t="s">
        <v>91</v>
      </c>
      <c r="E30" s="443"/>
      <c r="F30" s="443"/>
      <c r="G30" s="443"/>
      <c r="H30" s="443"/>
      <c r="I30" s="443"/>
      <c r="J30" s="443"/>
      <c r="K30" s="443"/>
      <c r="L30" s="443"/>
      <c r="M30" s="443"/>
      <c r="N30" s="443"/>
      <c r="O30" s="443"/>
      <c r="P30" s="443"/>
    </row>
    <row r="31" spans="1:16" ht="15" customHeight="1">
      <c r="A31" s="199"/>
      <c r="B31" s="205"/>
      <c r="C31" s="199"/>
      <c r="D31" s="443" t="s">
        <v>92</v>
      </c>
      <c r="E31" s="443"/>
      <c r="F31" s="443"/>
      <c r="G31" s="443"/>
      <c r="H31" s="443"/>
      <c r="I31" s="443"/>
      <c r="J31" s="443"/>
      <c r="K31" s="443"/>
      <c r="L31" s="443"/>
      <c r="M31" s="443"/>
      <c r="N31" s="443"/>
      <c r="O31" s="443"/>
      <c r="P31" s="443"/>
    </row>
    <row r="32" spans="1:16" ht="29.1" customHeight="1">
      <c r="A32" s="199"/>
      <c r="B32" s="205"/>
      <c r="C32" s="199"/>
      <c r="D32" s="443" t="s">
        <v>93</v>
      </c>
      <c r="E32" s="443"/>
      <c r="F32" s="443"/>
      <c r="G32" s="443"/>
      <c r="H32" s="443"/>
      <c r="I32" s="443"/>
      <c r="J32" s="443"/>
      <c r="K32" s="443"/>
      <c r="L32" s="443"/>
      <c r="M32" s="443"/>
      <c r="N32" s="443"/>
      <c r="O32" s="443"/>
      <c r="P32" s="443"/>
    </row>
    <row r="33" spans="1:23" ht="24.95" customHeight="1">
      <c r="A33" s="199"/>
      <c r="B33" s="205"/>
      <c r="C33" s="199"/>
      <c r="D33" s="443" t="s">
        <v>94</v>
      </c>
      <c r="E33" s="443"/>
      <c r="F33" s="443"/>
      <c r="G33" s="443"/>
      <c r="H33" s="443"/>
      <c r="I33" s="443"/>
      <c r="J33" s="443"/>
      <c r="K33" s="443"/>
      <c r="L33" s="443"/>
      <c r="M33" s="443"/>
      <c r="N33" s="443"/>
      <c r="O33" s="443"/>
      <c r="P33" s="443"/>
    </row>
    <row r="34" spans="1:23" ht="12" customHeight="1">
      <c r="A34" s="199"/>
      <c r="B34" s="205"/>
      <c r="C34" s="199"/>
      <c r="D34" s="443" t="s">
        <v>89</v>
      </c>
      <c r="E34" s="443"/>
      <c r="F34" s="443"/>
      <c r="G34" s="443"/>
      <c r="H34" s="443"/>
      <c r="I34" s="443"/>
      <c r="J34" s="443"/>
      <c r="K34" s="443"/>
      <c r="L34" s="443"/>
      <c r="M34" s="443"/>
      <c r="N34" s="443"/>
      <c r="O34" s="443"/>
      <c r="P34" s="443"/>
    </row>
    <row r="35" spans="1:23" ht="15" customHeight="1" thickBot="1">
      <c r="A35" s="199"/>
      <c r="B35" s="205"/>
      <c r="C35" s="199"/>
      <c r="D35" s="207"/>
      <c r="E35" s="207"/>
      <c r="F35" s="207"/>
      <c r="G35" s="207"/>
      <c r="H35" s="207"/>
      <c r="I35" s="207"/>
      <c r="J35" s="207"/>
      <c r="K35" s="207"/>
      <c r="L35" s="207"/>
      <c r="M35" s="207"/>
      <c r="N35" s="207"/>
      <c r="O35" s="207"/>
      <c r="P35" s="207"/>
    </row>
    <row r="36" spans="1:23" ht="15" customHeight="1" thickBot="1">
      <c r="A36" s="199"/>
      <c r="B36" s="107"/>
      <c r="C36" s="199"/>
      <c r="D36" s="399" t="s">
        <v>95</v>
      </c>
      <c r="E36" s="399"/>
      <c r="F36" s="399"/>
      <c r="G36" s="399"/>
      <c r="H36" s="399"/>
      <c r="I36" s="399"/>
      <c r="J36" s="399"/>
      <c r="K36" s="399"/>
      <c r="L36" s="399"/>
      <c r="M36" s="399"/>
      <c r="N36" s="399"/>
      <c r="O36" s="399"/>
      <c r="P36" s="399"/>
    </row>
    <row r="37" spans="1:23" ht="14.1" customHeight="1">
      <c r="A37" s="199"/>
      <c r="B37" s="206"/>
      <c r="C37" s="199"/>
      <c r="D37" s="399"/>
      <c r="E37" s="399"/>
      <c r="F37" s="399"/>
      <c r="G37" s="399"/>
      <c r="H37" s="399"/>
      <c r="I37" s="399"/>
      <c r="J37" s="399"/>
      <c r="K37" s="399"/>
      <c r="L37" s="399"/>
      <c r="M37" s="399"/>
      <c r="N37" s="399"/>
      <c r="O37" s="399"/>
      <c r="P37" s="399"/>
    </row>
    <row r="38" spans="1:23" ht="12" customHeight="1" thickBot="1">
      <c r="A38" s="199"/>
      <c r="B38" s="199"/>
      <c r="C38" s="199"/>
      <c r="D38" s="208"/>
      <c r="E38" s="208"/>
      <c r="F38" s="208"/>
      <c r="G38" s="208"/>
      <c r="H38" s="208"/>
      <c r="I38" s="208"/>
      <c r="J38" s="208"/>
      <c r="K38" s="208"/>
      <c r="L38" s="208"/>
      <c r="M38" s="208"/>
      <c r="N38" s="208"/>
      <c r="O38" s="208"/>
      <c r="P38" s="208"/>
    </row>
    <row r="39" spans="1:23" ht="17.100000000000001" customHeight="1" thickBot="1">
      <c r="B39" s="400" t="str">
        <f>IF(OR(G13="Obec",G13="Kraj",G13="Dobrovolný svazek obcí",G13="Příspěvková organizace zřízená územním samosprávným celkem",G13="Městská část hlavního města Prahy",G13="Organizační složka státu",G13="Státní příspěvková organizace ze zákona",G13="Státní příspěvková organizace ostatní"),"Ano",IF(COUNTA(B26,B28,B36)=3,"ano","ne"))</f>
        <v>ne</v>
      </c>
      <c r="C39" s="401"/>
      <c r="E39" s="205" t="s">
        <v>96</v>
      </c>
      <c r="G39" s="209"/>
      <c r="H39" s="209"/>
      <c r="I39" s="209"/>
      <c r="J39" s="209"/>
      <c r="K39" s="209"/>
      <c r="L39" s="209"/>
      <c r="M39" s="209"/>
      <c r="N39" s="209"/>
      <c r="O39" s="209"/>
      <c r="P39" s="209"/>
    </row>
    <row r="40" spans="1:23" ht="17.100000000000001" customHeight="1" thickBot="1">
      <c r="E40" s="205"/>
      <c r="G40" s="209"/>
      <c r="H40" s="209"/>
      <c r="I40" s="209"/>
      <c r="J40" s="209"/>
      <c r="K40" s="209"/>
      <c r="L40" s="209"/>
      <c r="M40" s="209"/>
      <c r="N40" s="209"/>
      <c r="O40" s="209"/>
      <c r="P40" s="209"/>
    </row>
    <row r="41" spans="1:23" s="210" customFormat="1" ht="31.5" customHeight="1" thickBot="1">
      <c r="A41" s="447" t="s">
        <v>97</v>
      </c>
      <c r="B41" s="448"/>
      <c r="C41" s="448"/>
      <c r="D41" s="448"/>
      <c r="E41" s="448"/>
      <c r="F41" s="448"/>
      <c r="G41" s="448"/>
      <c r="H41" s="448"/>
      <c r="I41" s="448"/>
      <c r="J41" s="448"/>
      <c r="K41" s="448"/>
      <c r="L41" s="448"/>
      <c r="M41" s="449"/>
      <c r="N41" s="444" t="str">
        <f>IF(IFERROR(MATCH(G13,'2i Právní formy žadatelů v MS'!F4:F13,0),0)&gt;0,"VELKÝ PODNIK DLE PRÁVNÍ FORMY",IF(AND(K83="x",J83="x",I83="x"),"Chybí informace",IF(M83=1,"Individuální posouzení",IF(N83=1,"Velký podnik",IF((K84+J84+I84)&gt;1,"Velký podnik","MSP")))))</f>
        <v>Chybí informace</v>
      </c>
      <c r="O41" s="445"/>
      <c r="P41" s="446"/>
      <c r="R41" s="200"/>
      <c r="T41" s="389"/>
      <c r="U41" s="389"/>
      <c r="V41" s="389"/>
      <c r="W41" s="389"/>
    </row>
    <row r="42" spans="1:23" ht="17.100000000000001" customHeight="1" thickBot="1"/>
    <row r="43" spans="1:23" ht="32.450000000000003" customHeight="1">
      <c r="A43" s="395" t="s">
        <v>98</v>
      </c>
      <c r="B43" s="396"/>
      <c r="C43" s="396"/>
      <c r="D43" s="396"/>
      <c r="E43" s="396"/>
      <c r="F43" s="396"/>
      <c r="G43" s="396"/>
      <c r="H43" s="396"/>
      <c r="I43" s="396"/>
      <c r="J43" s="396"/>
      <c r="K43" s="396"/>
      <c r="L43" s="396"/>
      <c r="M43" s="396"/>
      <c r="N43" s="396"/>
      <c r="O43" s="396"/>
      <c r="P43" s="397"/>
    </row>
    <row r="44" spans="1:23" ht="40.35" customHeight="1">
      <c r="A44" s="393" t="s">
        <v>99</v>
      </c>
      <c r="B44" s="394"/>
      <c r="C44" s="394"/>
      <c r="D44" s="394"/>
      <c r="E44" s="394"/>
      <c r="F44" s="394"/>
      <c r="G44" s="394"/>
      <c r="H44" s="394"/>
      <c r="I44" s="394"/>
      <c r="J44" s="394"/>
      <c r="K44" s="394"/>
      <c r="L44" s="394"/>
      <c r="M44" s="394"/>
      <c r="N44" s="394"/>
      <c r="O44" s="199"/>
      <c r="P44" s="309" t="b">
        <f>IF(N41="VELKÝ PODNIK DLE PRÁVNÍ FORMY",TRUE,FALSE)</f>
        <v>0</v>
      </c>
    </row>
    <row r="45" spans="1:23" ht="39.6" customHeight="1" thickBot="1">
      <c r="A45" s="390" t="s">
        <v>100</v>
      </c>
      <c r="B45" s="391"/>
      <c r="C45" s="391"/>
      <c r="D45" s="391"/>
      <c r="E45" s="391"/>
      <c r="F45" s="391"/>
      <c r="G45" s="391"/>
      <c r="H45" s="391"/>
      <c r="I45" s="391"/>
      <c r="J45" s="391"/>
      <c r="K45" s="391"/>
      <c r="L45" s="391"/>
      <c r="M45" s="391"/>
      <c r="N45" s="391"/>
      <c r="O45" s="391"/>
      <c r="P45" s="392"/>
    </row>
    <row r="46" spans="1:23" ht="24.95" customHeight="1" thickBot="1">
      <c r="A46" s="211"/>
      <c r="B46" s="211"/>
      <c r="C46" s="211"/>
      <c r="D46" s="211"/>
      <c r="E46" s="211"/>
      <c r="F46" s="211"/>
      <c r="G46" s="211"/>
      <c r="H46" s="211"/>
      <c r="I46" s="211"/>
      <c r="J46" s="211"/>
      <c r="K46" s="211"/>
      <c r="L46" s="211"/>
      <c r="M46" s="211"/>
      <c r="N46" s="211"/>
      <c r="O46" s="211"/>
      <c r="P46" s="211"/>
    </row>
    <row r="47" spans="1:23" ht="16.149999999999999" thickBot="1">
      <c r="A47" s="440" t="s">
        <v>101</v>
      </c>
      <c r="B47" s="441"/>
      <c r="C47" s="441"/>
      <c r="D47" s="441"/>
      <c r="E47" s="441"/>
      <c r="F47" s="441"/>
      <c r="G47" s="441"/>
      <c r="H47" s="441"/>
      <c r="I47" s="441"/>
      <c r="J47" s="441"/>
      <c r="K47" s="441"/>
      <c r="L47" s="441"/>
      <c r="M47" s="441"/>
      <c r="N47" s="441"/>
      <c r="O47" s="441"/>
      <c r="P47" s="442"/>
    </row>
    <row r="48" spans="1:23" ht="9.9499999999999993" customHeight="1">
      <c r="A48" s="212"/>
      <c r="B48" s="199"/>
      <c r="C48" s="199"/>
      <c r="D48" s="199"/>
      <c r="E48" s="199"/>
      <c r="F48" s="199"/>
      <c r="G48" s="199"/>
      <c r="H48" s="199"/>
      <c r="I48" s="199"/>
      <c r="J48" s="199"/>
      <c r="K48" s="199"/>
      <c r="L48" s="199"/>
      <c r="M48" s="199"/>
      <c r="N48" s="199"/>
      <c r="O48" s="199"/>
      <c r="P48" s="199"/>
    </row>
    <row r="49" spans="1:21" ht="20.100000000000001" customHeight="1" thickBot="1">
      <c r="A49" s="213" t="s">
        <v>102</v>
      </c>
      <c r="B49" s="199"/>
      <c r="C49" s="199"/>
      <c r="D49" s="199"/>
      <c r="E49" s="199"/>
      <c r="F49" s="199"/>
      <c r="G49" s="199"/>
      <c r="H49" s="199"/>
      <c r="I49" s="199"/>
      <c r="J49" s="199"/>
      <c r="K49" s="199"/>
      <c r="L49" s="199"/>
      <c r="M49" s="199"/>
      <c r="N49" s="199"/>
      <c r="O49" s="199"/>
      <c r="P49" s="199"/>
    </row>
    <row r="50" spans="1:21" ht="17.100000000000001" customHeight="1">
      <c r="A50" s="416" t="s">
        <v>102</v>
      </c>
      <c r="B50" s="417"/>
      <c r="C50" s="417"/>
      <c r="D50" s="417"/>
      <c r="E50" s="417"/>
      <c r="F50" s="417"/>
      <c r="G50" s="417"/>
      <c r="H50" s="417"/>
      <c r="I50" s="417"/>
      <c r="J50" s="417"/>
      <c r="K50" s="417"/>
      <c r="L50" s="417"/>
      <c r="M50" s="417"/>
      <c r="N50" s="417"/>
      <c r="O50" s="417"/>
      <c r="P50" s="317" t="str">
        <f>+'1c Příloha_kategorie podniku'!C11</f>
        <v/>
      </c>
    </row>
    <row r="51" spans="1:21" ht="39.950000000000003" customHeight="1">
      <c r="A51" s="407" t="s">
        <v>103</v>
      </c>
      <c r="B51" s="408"/>
      <c r="C51" s="408"/>
      <c r="D51" s="408"/>
      <c r="E51" s="408"/>
      <c r="F51" s="408"/>
      <c r="G51" s="408"/>
      <c r="H51" s="408"/>
      <c r="I51" s="408"/>
      <c r="J51" s="408"/>
      <c r="K51" s="408"/>
      <c r="L51" s="408"/>
      <c r="M51" s="408"/>
      <c r="N51" s="408"/>
      <c r="O51" s="408"/>
      <c r="P51" s="318"/>
    </row>
    <row r="52" spans="1:21" ht="17.100000000000001" customHeight="1">
      <c r="A52" s="402" t="s">
        <v>104</v>
      </c>
      <c r="B52" s="403"/>
      <c r="C52" s="403"/>
      <c r="D52" s="403"/>
      <c r="E52" s="403"/>
      <c r="F52" s="403"/>
      <c r="G52" s="403"/>
      <c r="H52" s="403"/>
      <c r="I52" s="403"/>
      <c r="J52" s="403"/>
      <c r="K52" s="403"/>
      <c r="L52" s="403"/>
      <c r="M52" s="403"/>
      <c r="N52" s="403"/>
      <c r="O52" s="403"/>
      <c r="P52" s="214">
        <f>+'1c Příloha_kategorie podniku'!K15</f>
        <v>0</v>
      </c>
      <c r="U52" s="210"/>
    </row>
    <row r="53" spans="1:21" ht="17.100000000000001" customHeight="1">
      <c r="A53" s="402" t="s">
        <v>105</v>
      </c>
      <c r="B53" s="403"/>
      <c r="C53" s="403"/>
      <c r="D53" s="403"/>
      <c r="E53" s="403"/>
      <c r="F53" s="403"/>
      <c r="G53" s="403"/>
      <c r="H53" s="403"/>
      <c r="I53" s="403"/>
      <c r="J53" s="403"/>
      <c r="K53" s="403"/>
      <c r="L53" s="403"/>
      <c r="M53" s="403"/>
      <c r="N53" s="403">
        <v>1000000</v>
      </c>
      <c r="O53" s="403">
        <v>1000000</v>
      </c>
      <c r="P53" s="215">
        <f>'1c Příloha_kategorie podniku'!L15</f>
        <v>0</v>
      </c>
    </row>
    <row r="54" spans="1:21" ht="17.100000000000001" customHeight="1">
      <c r="A54" s="402" t="s">
        <v>106</v>
      </c>
      <c r="B54" s="403"/>
      <c r="C54" s="403"/>
      <c r="D54" s="403"/>
      <c r="E54" s="403"/>
      <c r="F54" s="403"/>
      <c r="G54" s="403"/>
      <c r="H54" s="403"/>
      <c r="I54" s="403"/>
      <c r="J54" s="403"/>
      <c r="K54" s="403"/>
      <c r="L54" s="403"/>
      <c r="M54" s="403"/>
      <c r="N54" s="403">
        <v>1000000</v>
      </c>
      <c r="O54" s="403">
        <v>1000000</v>
      </c>
      <c r="P54" s="215">
        <f>'1c Příloha_kategorie podniku'!M15</f>
        <v>0</v>
      </c>
    </row>
    <row r="55" spans="1:21" ht="17.100000000000001" customHeight="1">
      <c r="A55" s="402" t="s">
        <v>107</v>
      </c>
      <c r="B55" s="403"/>
      <c r="C55" s="403"/>
      <c r="D55" s="403"/>
      <c r="E55" s="403"/>
      <c r="F55" s="409" t="s">
        <v>108</v>
      </c>
      <c r="G55" s="409"/>
      <c r="H55" s="409"/>
      <c r="I55" s="409"/>
      <c r="J55" s="409"/>
      <c r="K55" s="409" t="s">
        <v>109</v>
      </c>
      <c r="L55" s="409"/>
      <c r="M55" s="409"/>
      <c r="N55" s="409"/>
      <c r="O55" s="409"/>
      <c r="P55" s="410"/>
    </row>
    <row r="56" spans="1:21" ht="29.45" customHeight="1" thickBot="1">
      <c r="A56" s="414">
        <f>G14</f>
        <v>0</v>
      </c>
      <c r="B56" s="415"/>
      <c r="C56" s="415"/>
      <c r="D56" s="415"/>
      <c r="E56" s="415"/>
      <c r="F56" s="427" t="str">
        <f>IF(A56&lt;&gt;0,IF(COUNTA(P53,A56)=2,P53/A56,),"Vyplňte kurz CZK x EUR v Identifikaci žadatele")</f>
        <v>Vyplňte kurz CZK x EUR v Identifikaci žadatele</v>
      </c>
      <c r="G56" s="427"/>
      <c r="H56" s="427"/>
      <c r="I56" s="427"/>
      <c r="J56" s="427"/>
      <c r="K56" s="411" t="str">
        <f>IF(A56&lt;&gt;0,IF(COUNTA(P54,A56)=2,P54/A56,),"Vyplňte kurz CZK x EUR v Identifikaci žadatele")</f>
        <v>Vyplňte kurz CZK x EUR v Identifikaci žadatele</v>
      </c>
      <c r="L56" s="412"/>
      <c r="M56" s="412"/>
      <c r="N56" s="412"/>
      <c r="O56" s="412"/>
      <c r="P56" s="413"/>
    </row>
    <row r="57" spans="1:21" s="308" customFormat="1" ht="13.9" thickBot="1">
      <c r="A57" s="310"/>
      <c r="B57" s="310"/>
      <c r="C57" s="310"/>
      <c r="D57" s="310"/>
      <c r="E57" s="310"/>
      <c r="F57" s="310"/>
      <c r="G57" s="310"/>
      <c r="H57" s="310"/>
      <c r="I57" s="310"/>
      <c r="J57" s="310"/>
      <c r="K57" s="310"/>
      <c r="L57" s="310"/>
      <c r="M57" s="310"/>
      <c r="N57" s="310"/>
      <c r="O57" s="310"/>
      <c r="P57" s="310"/>
    </row>
    <row r="58" spans="1:21" ht="65.099999999999994" customHeight="1" thickBot="1">
      <c r="A58" s="404" t="s">
        <v>110</v>
      </c>
      <c r="B58" s="405"/>
      <c r="C58" s="405"/>
      <c r="D58" s="405"/>
      <c r="E58" s="405"/>
      <c r="F58" s="405"/>
      <c r="G58" s="405"/>
      <c r="H58" s="405"/>
      <c r="I58" s="405"/>
      <c r="J58" s="405"/>
      <c r="K58" s="405"/>
      <c r="L58" s="405"/>
      <c r="M58" s="405"/>
      <c r="N58" s="406"/>
      <c r="O58" s="418" t="str">
        <f>IF(IFERROR(MATCH(G13,'2i Právní formy žadatelů v MS'!F4:F13,0),0)&gt;0,"Nerelevantní",IF(P51&gt;=0.25,"Velký podnik",IF(OR(A56=0,P53+P54=0),"Vyplňte list 1c",IF(AND(P51&lt;=0.25,P52&lt;10,OR(F56&lt;=2000,K56&lt;=2000),AND(G13&lt;&gt;"Kraj",G13&lt;&gt;"Městská část hlavního města Prahy",G13&lt;&gt;"Obec",G13&lt;&gt;"Příspěvková organizace zřízená územním samosprávným celkem")),"Mikropodnik",IF(AND(P51&lt;=0.25,P52&lt;50,OR(F56&lt;10000,K56&lt;=10000),AND(G13&lt;&gt;"Kraj",G13&lt;&gt;"Městská část hlavního města Prahy",G13&lt;&gt;"Obec",G13&lt;&gt;"Příspěvková organizace zřízená územním samosprávným celkem")),"Malý podnik",IF(AND(P51&lt;=0.25,P52&lt;250,OR(F56&lt;=50000,K56&lt;=43000),AND(G13&lt;&gt;"Kraj",G13&lt;&gt;"Městská část hlavního města Prahy",G13&lt;&gt;"Obec",G13&lt;&gt;"Příspěvková organizace zřízená územním samosprávným celkem")),"Střední podnik","Velký podnik"))))))</f>
        <v>Vyplňte list 1c</v>
      </c>
      <c r="P58" s="419"/>
      <c r="Q58" s="319"/>
      <c r="R58" s="304" t="s">
        <v>111</v>
      </c>
    </row>
    <row r="59" spans="1:21" ht="15" customHeight="1">
      <c r="A59" s="199"/>
      <c r="B59" s="199"/>
      <c r="C59" s="199"/>
      <c r="D59" s="199"/>
      <c r="E59" s="199"/>
      <c r="L59" s="199"/>
      <c r="M59" s="199"/>
      <c r="N59" s="199"/>
      <c r="O59" s="199"/>
      <c r="P59" s="199"/>
    </row>
    <row r="60" spans="1:21" ht="20.100000000000001" customHeight="1" thickBot="1">
      <c r="A60" s="213" t="s">
        <v>112</v>
      </c>
      <c r="B60" s="199"/>
      <c r="C60" s="199"/>
      <c r="D60" s="199"/>
      <c r="E60" s="199"/>
      <c r="F60" s="199"/>
      <c r="G60" s="199"/>
      <c r="H60" s="199"/>
      <c r="I60" s="199"/>
      <c r="J60" s="199"/>
      <c r="K60" s="199"/>
      <c r="L60" s="199"/>
      <c r="M60" s="199"/>
      <c r="N60" s="199"/>
      <c r="O60" s="199"/>
      <c r="P60" s="199"/>
    </row>
    <row r="61" spans="1:21" ht="17.100000000000001" customHeight="1">
      <c r="A61" s="416" t="s">
        <v>112</v>
      </c>
      <c r="B61" s="417"/>
      <c r="C61" s="417"/>
      <c r="D61" s="417"/>
      <c r="E61" s="417"/>
      <c r="F61" s="417"/>
      <c r="G61" s="417"/>
      <c r="H61" s="417"/>
      <c r="I61" s="417"/>
      <c r="J61" s="417"/>
      <c r="K61" s="417"/>
      <c r="L61" s="417"/>
      <c r="M61" s="417"/>
      <c r="N61" s="417">
        <v>2020</v>
      </c>
      <c r="O61" s="417">
        <v>2020</v>
      </c>
      <c r="P61" s="217" t="str">
        <f>'1c Příloha_kategorie podniku'!C40</f>
        <v/>
      </c>
    </row>
    <row r="62" spans="1:21" ht="39.950000000000003" customHeight="1">
      <c r="A62" s="407" t="s">
        <v>103</v>
      </c>
      <c r="B62" s="408"/>
      <c r="C62" s="408"/>
      <c r="D62" s="408"/>
      <c r="E62" s="408"/>
      <c r="F62" s="408"/>
      <c r="G62" s="408"/>
      <c r="H62" s="408"/>
      <c r="I62" s="408"/>
      <c r="J62" s="408"/>
      <c r="K62" s="408"/>
      <c r="L62" s="408"/>
      <c r="M62" s="408"/>
      <c r="N62" s="408"/>
      <c r="O62" s="408"/>
      <c r="P62" s="74"/>
    </row>
    <row r="63" spans="1:21" ht="17.100000000000001" customHeight="1">
      <c r="A63" s="402" t="s">
        <v>104</v>
      </c>
      <c r="B63" s="403"/>
      <c r="C63" s="403"/>
      <c r="D63" s="403"/>
      <c r="E63" s="403"/>
      <c r="F63" s="403"/>
      <c r="G63" s="403"/>
      <c r="H63" s="403"/>
      <c r="I63" s="403"/>
      <c r="J63" s="403"/>
      <c r="K63" s="403"/>
      <c r="L63" s="403"/>
      <c r="M63" s="403"/>
      <c r="N63" s="403"/>
      <c r="O63" s="403"/>
      <c r="P63" s="214">
        <f>+'1c Příloha_kategorie podniku'!K44</f>
        <v>0</v>
      </c>
    </row>
    <row r="64" spans="1:21" ht="17.100000000000001" customHeight="1">
      <c r="A64" s="402" t="s">
        <v>105</v>
      </c>
      <c r="B64" s="403"/>
      <c r="C64" s="403"/>
      <c r="D64" s="403"/>
      <c r="E64" s="403"/>
      <c r="F64" s="403"/>
      <c r="G64" s="403"/>
      <c r="H64" s="403"/>
      <c r="I64" s="403"/>
      <c r="J64" s="403"/>
      <c r="K64" s="403"/>
      <c r="L64" s="403"/>
      <c r="M64" s="403"/>
      <c r="N64" s="403">
        <v>1000000</v>
      </c>
      <c r="O64" s="403">
        <v>1000000</v>
      </c>
      <c r="P64" s="215">
        <f>'1c Příloha_kategorie podniku'!L44</f>
        <v>0</v>
      </c>
    </row>
    <row r="65" spans="1:18" ht="17.100000000000001" customHeight="1">
      <c r="A65" s="402" t="s">
        <v>106</v>
      </c>
      <c r="B65" s="403"/>
      <c r="C65" s="403"/>
      <c r="D65" s="403"/>
      <c r="E65" s="403"/>
      <c r="F65" s="403"/>
      <c r="G65" s="403"/>
      <c r="H65" s="403"/>
      <c r="I65" s="403"/>
      <c r="J65" s="403"/>
      <c r="K65" s="403"/>
      <c r="L65" s="403"/>
      <c r="M65" s="403"/>
      <c r="N65" s="403">
        <v>1000000</v>
      </c>
      <c r="O65" s="403">
        <v>1000000</v>
      </c>
      <c r="P65" s="215">
        <f>'1c Příloha_kategorie podniku'!M44</f>
        <v>0</v>
      </c>
    </row>
    <row r="66" spans="1:18" ht="17.100000000000001" customHeight="1">
      <c r="A66" s="402" t="s">
        <v>107</v>
      </c>
      <c r="B66" s="403"/>
      <c r="C66" s="403"/>
      <c r="D66" s="403"/>
      <c r="E66" s="403"/>
      <c r="F66" s="409" t="s">
        <v>108</v>
      </c>
      <c r="G66" s="409"/>
      <c r="H66" s="409"/>
      <c r="I66" s="409"/>
      <c r="J66" s="409"/>
      <c r="K66" s="409" t="s">
        <v>109</v>
      </c>
      <c r="L66" s="409"/>
      <c r="M66" s="409"/>
      <c r="N66" s="409"/>
      <c r="O66" s="409"/>
      <c r="P66" s="410"/>
    </row>
    <row r="67" spans="1:18" ht="34.5" customHeight="1" thickBot="1">
      <c r="A67" s="428">
        <f>+'1c Příloha_kategorie podniku'!C41</f>
        <v>0</v>
      </c>
      <c r="B67" s="429"/>
      <c r="C67" s="429"/>
      <c r="D67" s="429"/>
      <c r="E67" s="429"/>
      <c r="F67" s="427" t="str">
        <f>IF(A67&lt;&gt;0,IF(COUNTA(P64,A67)=2,P64/A67),"Vyplňte kurz CZK x EUR na zál. 1c Příloha - kategorie podniku")</f>
        <v>Vyplňte kurz CZK x EUR na zál. 1c Příloha - kategorie podniku</v>
      </c>
      <c r="G67" s="427"/>
      <c r="H67" s="427"/>
      <c r="I67" s="427"/>
      <c r="J67" s="427"/>
      <c r="K67" s="411" t="str">
        <f>IF(A67&lt;&gt;0,IF(COUNTA(P65,A67)=2,P65/A67),"Vyplňte kurz CZK x EUR na zál. 1c Příloha - kategorie podniku")</f>
        <v>Vyplňte kurz CZK x EUR na zál. 1c Příloha - kategorie podniku</v>
      </c>
      <c r="L67" s="412"/>
      <c r="M67" s="412"/>
      <c r="N67" s="412"/>
      <c r="O67" s="412"/>
      <c r="P67" s="413"/>
    </row>
    <row r="68" spans="1:18" ht="6.95" customHeight="1" thickBot="1">
      <c r="A68" s="216"/>
      <c r="B68" s="216"/>
      <c r="C68" s="216"/>
      <c r="D68" s="216"/>
      <c r="E68" s="216"/>
      <c r="F68" s="216"/>
      <c r="G68" s="216"/>
      <c r="H68" s="216"/>
      <c r="I68" s="216"/>
      <c r="J68" s="216"/>
      <c r="K68" s="216"/>
      <c r="L68" s="216"/>
      <c r="M68" s="216"/>
      <c r="N68" s="216"/>
      <c r="O68" s="216"/>
      <c r="P68" s="216"/>
    </row>
    <row r="69" spans="1:18" ht="76.349999999999994" customHeight="1" thickBot="1">
      <c r="A69" s="404" t="s">
        <v>113</v>
      </c>
      <c r="B69" s="405"/>
      <c r="C69" s="405"/>
      <c r="D69" s="405"/>
      <c r="E69" s="405"/>
      <c r="F69" s="405"/>
      <c r="G69" s="405"/>
      <c r="H69" s="405"/>
      <c r="I69" s="405"/>
      <c r="J69" s="405"/>
      <c r="K69" s="405"/>
      <c r="L69" s="405"/>
      <c r="M69" s="405"/>
      <c r="N69" s="406"/>
      <c r="O69" s="418" t="str">
        <f>IF(IFERROR(MATCH(G13,'2i Právní formy žadatelů v MS'!F4:F13,0),0)&gt;0,"Nerelevantní",IF(P62&gt;=0.25,"Velký podnik",IF(OR(A67=0,P64+P65=0),"Vyplňte list 1c",IF(AND(P62&lt;=0.25,P63&lt;10,OR(F67&lt;=2000,K67&lt;=2000),AND(G13&lt;&gt;"Kraj",G13&lt;&gt;"Městská část hlavního města Prahy",G13&lt;&gt;"Obec",G13&lt;&gt;"Příspěvková organizace zřízená územním samosprávným celkem")),"Mikropodnik",IF(AND(P62&lt;=0.25,P63&lt;50,OR(F67&lt;10000,K67&lt;=10000),AND(G13&lt;&gt;"Kraj",G13&lt;&gt;"Městská část hlavního města Prahy",G13&lt;&gt;"Obec",G13&lt;&gt;"Příspěvková organizace zřízená územním samosprávným celkem")),"Malý podnik",IF(AND(P62&lt;=0.25,P63&lt;250,OR(F67&lt;=50000,K67&lt;=43000),AND(G13&lt;&gt;"Kraj",G13&lt;&gt;"Městská část hlavního města Prahy",G13&lt;&gt;"Obec",G13&lt;&gt;"Příspěvková organizace zřízená územním samosprávným celkem")),"Střední podnik","Velký podnik"))))))</f>
        <v>Vyplňte list 1c</v>
      </c>
      <c r="P69" s="419"/>
      <c r="Q69" s="319"/>
      <c r="R69" s="304" t="s">
        <v>114</v>
      </c>
    </row>
    <row r="70" spans="1:18" ht="15" customHeight="1">
      <c r="A70" s="199"/>
      <c r="B70" s="199"/>
      <c r="C70" s="199"/>
      <c r="D70" s="199"/>
      <c r="E70" s="199"/>
      <c r="L70" s="199"/>
      <c r="M70" s="199"/>
      <c r="N70" s="199"/>
      <c r="O70" s="199"/>
      <c r="P70" s="199"/>
    </row>
    <row r="71" spans="1:18" ht="20.100000000000001" customHeight="1" thickBot="1">
      <c r="A71" s="213" t="s">
        <v>115</v>
      </c>
      <c r="B71" s="199"/>
      <c r="C71" s="199"/>
      <c r="D71" s="199"/>
      <c r="E71" s="199"/>
      <c r="F71" s="199"/>
      <c r="G71" s="199"/>
      <c r="H71" s="199"/>
      <c r="I71" s="199"/>
      <c r="J71" s="199"/>
      <c r="K71" s="199"/>
      <c r="L71" s="199"/>
      <c r="M71" s="199"/>
      <c r="N71" s="199"/>
      <c r="O71" s="199"/>
      <c r="P71" s="199"/>
    </row>
    <row r="72" spans="1:18" ht="17.100000000000001" customHeight="1">
      <c r="A72" s="416" t="s">
        <v>115</v>
      </c>
      <c r="B72" s="417"/>
      <c r="C72" s="417"/>
      <c r="D72" s="417"/>
      <c r="E72" s="417"/>
      <c r="F72" s="417"/>
      <c r="G72" s="417"/>
      <c r="H72" s="417"/>
      <c r="I72" s="417"/>
      <c r="J72" s="417"/>
      <c r="K72" s="417"/>
      <c r="L72" s="417"/>
      <c r="M72" s="417"/>
      <c r="N72" s="417"/>
      <c r="O72" s="417"/>
      <c r="P72" s="217" t="str">
        <f>'1c Příloha_kategorie podniku'!C69</f>
        <v/>
      </c>
    </row>
    <row r="73" spans="1:18" ht="39.950000000000003" customHeight="1">
      <c r="A73" s="407" t="s">
        <v>103</v>
      </c>
      <c r="B73" s="408"/>
      <c r="C73" s="408"/>
      <c r="D73" s="408"/>
      <c r="E73" s="408"/>
      <c r="F73" s="408"/>
      <c r="G73" s="408"/>
      <c r="H73" s="408"/>
      <c r="I73" s="408"/>
      <c r="J73" s="408"/>
      <c r="K73" s="408"/>
      <c r="L73" s="408"/>
      <c r="M73" s="408"/>
      <c r="N73" s="408"/>
      <c r="O73" s="408"/>
      <c r="P73" s="74"/>
    </row>
    <row r="74" spans="1:18" ht="17.100000000000001" customHeight="1">
      <c r="A74" s="402" t="s">
        <v>104</v>
      </c>
      <c r="B74" s="403"/>
      <c r="C74" s="403"/>
      <c r="D74" s="403"/>
      <c r="E74" s="403"/>
      <c r="F74" s="403"/>
      <c r="G74" s="403"/>
      <c r="H74" s="403"/>
      <c r="I74" s="403"/>
      <c r="J74" s="403"/>
      <c r="K74" s="403"/>
      <c r="L74" s="403"/>
      <c r="M74" s="403"/>
      <c r="N74" s="403"/>
      <c r="O74" s="403"/>
      <c r="P74" s="214">
        <f>'1c Příloha_kategorie podniku'!K73</f>
        <v>0</v>
      </c>
    </row>
    <row r="75" spans="1:18" ht="17.100000000000001" customHeight="1">
      <c r="A75" s="402" t="s">
        <v>105</v>
      </c>
      <c r="B75" s="403"/>
      <c r="C75" s="403"/>
      <c r="D75" s="403"/>
      <c r="E75" s="403"/>
      <c r="F75" s="403"/>
      <c r="G75" s="403"/>
      <c r="H75" s="403"/>
      <c r="I75" s="403"/>
      <c r="J75" s="403"/>
      <c r="K75" s="403"/>
      <c r="L75" s="403"/>
      <c r="M75" s="403"/>
      <c r="N75" s="403">
        <v>1000000</v>
      </c>
      <c r="O75" s="403">
        <v>1000000</v>
      </c>
      <c r="P75" s="215">
        <f>'1c Příloha_kategorie podniku'!L73</f>
        <v>0</v>
      </c>
    </row>
    <row r="76" spans="1:18" ht="17.100000000000001" customHeight="1">
      <c r="A76" s="402" t="s">
        <v>106</v>
      </c>
      <c r="B76" s="403"/>
      <c r="C76" s="403"/>
      <c r="D76" s="403"/>
      <c r="E76" s="403"/>
      <c r="F76" s="403"/>
      <c r="G76" s="403"/>
      <c r="H76" s="403"/>
      <c r="I76" s="403"/>
      <c r="J76" s="403"/>
      <c r="K76" s="403"/>
      <c r="L76" s="403"/>
      <c r="M76" s="403"/>
      <c r="N76" s="403">
        <v>1000000</v>
      </c>
      <c r="O76" s="403">
        <v>1000000</v>
      </c>
      <c r="P76" s="215">
        <f>'1c Příloha_kategorie podniku'!M73</f>
        <v>0</v>
      </c>
    </row>
    <row r="77" spans="1:18" ht="17.100000000000001" customHeight="1">
      <c r="A77" s="402" t="s">
        <v>107</v>
      </c>
      <c r="B77" s="403"/>
      <c r="C77" s="403"/>
      <c r="D77" s="403"/>
      <c r="E77" s="403"/>
      <c r="F77" s="409" t="s">
        <v>108</v>
      </c>
      <c r="G77" s="409"/>
      <c r="H77" s="409"/>
      <c r="I77" s="409"/>
      <c r="J77" s="409"/>
      <c r="K77" s="409" t="s">
        <v>109</v>
      </c>
      <c r="L77" s="409"/>
      <c r="M77" s="409"/>
      <c r="N77" s="409"/>
      <c r="O77" s="409"/>
      <c r="P77" s="410"/>
    </row>
    <row r="78" spans="1:18" ht="37.35" customHeight="1" thickBot="1">
      <c r="A78" s="428">
        <f>+'1c Příloha_kategorie podniku'!C70</f>
        <v>0</v>
      </c>
      <c r="B78" s="429"/>
      <c r="C78" s="429"/>
      <c r="D78" s="429"/>
      <c r="E78" s="429"/>
      <c r="F78" s="427" t="str">
        <f>IF(A78&lt;&gt;0,IF(COUNTA(P75,A78)=2,P75/A78,),"Vyplňte kurz CZK x EUR na zál. 1c Příloha - kategorie podniku")</f>
        <v>Vyplňte kurz CZK x EUR na zál. 1c Příloha - kategorie podniku</v>
      </c>
      <c r="G78" s="427"/>
      <c r="H78" s="427"/>
      <c r="I78" s="427"/>
      <c r="J78" s="427"/>
      <c r="K78" s="411" t="str">
        <f>IF(A78&lt;&gt;0,IF(COUNTA(P76,A78)=2,P76/A78),"Vyplňte kurz CZK x EUR na zál. 1c Příloha - kategorie podniku")</f>
        <v>Vyplňte kurz CZK x EUR na zál. 1c Příloha - kategorie podniku</v>
      </c>
      <c r="L78" s="412"/>
      <c r="M78" s="412"/>
      <c r="N78" s="412"/>
      <c r="O78" s="412"/>
      <c r="P78" s="413"/>
    </row>
    <row r="79" spans="1:18" ht="6.95" customHeight="1" thickBot="1">
      <c r="A79" s="216"/>
      <c r="B79" s="216"/>
      <c r="C79" s="216"/>
      <c r="D79" s="216"/>
      <c r="E79" s="216"/>
      <c r="F79" s="216"/>
      <c r="G79" s="216"/>
      <c r="H79" s="216"/>
      <c r="I79" s="216"/>
      <c r="J79" s="216"/>
      <c r="K79" s="216"/>
      <c r="L79" s="216"/>
      <c r="M79" s="216"/>
      <c r="N79" s="216"/>
      <c r="O79" s="216"/>
      <c r="P79" s="216"/>
    </row>
    <row r="80" spans="1:18" ht="69" customHeight="1" thickBot="1">
      <c r="A80" s="404" t="s">
        <v>116</v>
      </c>
      <c r="B80" s="405"/>
      <c r="C80" s="405"/>
      <c r="D80" s="405"/>
      <c r="E80" s="405"/>
      <c r="F80" s="405"/>
      <c r="G80" s="405"/>
      <c r="H80" s="405"/>
      <c r="I80" s="405"/>
      <c r="J80" s="405"/>
      <c r="K80" s="405"/>
      <c r="L80" s="405"/>
      <c r="M80" s="405"/>
      <c r="N80" s="406"/>
      <c r="O80" s="418" t="str">
        <f>IF(IFERROR(MATCH(G13,'2i Právní formy žadatelů v MS'!F4:F13,0),0)&gt;0,"Nerelevantní",IF(P73&gt;=0.25,"Velký podnik",IF(OR(A78=0,P75+P76=0),"Vyplňte list 1c",IF(AND(P73&lt;=0.25,P74&lt;10,OR(F78&lt;=2000,K78&lt;=2000),AND(G13&lt;&gt;"Kraj",G13&lt;&gt;"Městská část hlavního města Prahy",G13&lt;&gt;"Obec",G13&lt;&gt;"Příspěvková organizace zřízená územním samosprávným celkem")),"Mikropodnik",IF(AND(P73&lt;=0.25,P74&lt;50,OR(F78&lt;=10000,K78&lt;=10000),AND(G13&lt;&gt;"Kraj",G13&lt;&gt;"Městská část hlavního města Prahy",G13&lt;&gt;"Obec",G13&lt;&gt;"Příspěvková organizace zřízená územním samosprávným celkem")),"Malý podnik",IF(AND(P73&lt;=0.25,P74&lt;250,OR(F78&lt;=50000,K78&lt;=43000),AND(G13&lt;&gt;"Kraj",G13&lt;&gt;"Městská část hlavního města Prahy",G13&lt;&gt;"Obec",G13&lt;&gt;"Příspěvková organizace zřízená územním samosprávným celkem")),"Střední podnik","Velký podnik"))))))</f>
        <v>Vyplňte list 1c</v>
      </c>
      <c r="P80" s="419"/>
      <c r="Q80" s="319"/>
      <c r="R80" s="304" t="s">
        <v>117</v>
      </c>
    </row>
    <row r="83" spans="9:14" s="308" customFormat="1">
      <c r="I83" s="311" t="str">
        <f>IF(O58="Velký podnik",1,IF(O58="Vyplňte list 1c","x",0))</f>
        <v>x</v>
      </c>
      <c r="J83" s="311" t="str">
        <f>IF(O69="Velký podnik",1,IF(O69="Vyplňte list 1c","x",0))</f>
        <v>x</v>
      </c>
      <c r="K83" s="311" t="str">
        <f>IF(O80="Velký podnik",1,IF(OR(O80="Vyplňte list 1c",O80="Nerelevantní"),"x",0))</f>
        <v>x</v>
      </c>
      <c r="L83" s="311"/>
      <c r="M83" s="311">
        <f>IF(OR(AND(I83=1,J83=0,K83=1),AND(I83=0,J83=1,K83=0)),1,0)</f>
        <v>0</v>
      </c>
      <c r="N83" s="311" t="str">
        <f>+IF(K83="x",I83,FALSE)</f>
        <v>x</v>
      </c>
    </row>
    <row r="84" spans="9:14" s="311" customFormat="1">
      <c r="I84" s="311" t="str">
        <f>+IF(I83="x","0",I83)</f>
        <v>0</v>
      </c>
      <c r="J84" s="311" t="str">
        <f t="shared" ref="J84:K84" si="0">+IF(J83="x","0",J83)</f>
        <v>0</v>
      </c>
      <c r="K84" s="311" t="str">
        <f t="shared" si="0"/>
        <v>0</v>
      </c>
    </row>
  </sheetData>
  <sheetProtection algorithmName="SHA-512" hashValue="efUo8dfT3vAyGvohdBXU3BBGcgjjjbKK/2I/NRX4DAG1gCSq0h9SMhn99JCZ62stmvzFOfjz+cvot3nQGGMaqA==" saltValue="2XtFzI31rL5z4wLZQnnx5w==" spinCount="100000" sheet="1" objects="1" scenarios="1"/>
  <mergeCells count="85">
    <mergeCell ref="G13:P13"/>
    <mergeCell ref="A18:F18"/>
    <mergeCell ref="A19:F19"/>
    <mergeCell ref="A20:F20"/>
    <mergeCell ref="G18:P18"/>
    <mergeCell ref="G19:P19"/>
    <mergeCell ref="G20:P20"/>
    <mergeCell ref="A6:P6"/>
    <mergeCell ref="A10:F10"/>
    <mergeCell ref="G10:P10"/>
    <mergeCell ref="A11:F11"/>
    <mergeCell ref="G11:P11"/>
    <mergeCell ref="A7:F7"/>
    <mergeCell ref="A8:F8"/>
    <mergeCell ref="A9:F9"/>
    <mergeCell ref="G7:P7"/>
    <mergeCell ref="G8:P8"/>
    <mergeCell ref="G9:P9"/>
    <mergeCell ref="G12:P12"/>
    <mergeCell ref="A80:N80"/>
    <mergeCell ref="O80:P80"/>
    <mergeCell ref="A50:O50"/>
    <mergeCell ref="A51:O51"/>
    <mergeCell ref="A53:O53"/>
    <mergeCell ref="A54:O54"/>
    <mergeCell ref="A52:O52"/>
    <mergeCell ref="A72:O72"/>
    <mergeCell ref="A67:E67"/>
    <mergeCell ref="F67:J67"/>
    <mergeCell ref="K67:P67"/>
    <mergeCell ref="A69:N69"/>
    <mergeCell ref="A17:P17"/>
    <mergeCell ref="A13:F13"/>
    <mergeCell ref="A12:F12"/>
    <mergeCell ref="A78:E78"/>
    <mergeCell ref="F78:J78"/>
    <mergeCell ref="A1:P2"/>
    <mergeCell ref="A4:P4"/>
    <mergeCell ref="D26:P26"/>
    <mergeCell ref="A47:P47"/>
    <mergeCell ref="D33:P33"/>
    <mergeCell ref="A22:P22"/>
    <mergeCell ref="D27:P27"/>
    <mergeCell ref="D28:P29"/>
    <mergeCell ref="D30:P30"/>
    <mergeCell ref="D31:P31"/>
    <mergeCell ref="D32:P32"/>
    <mergeCell ref="D34:P34"/>
    <mergeCell ref="N41:P41"/>
    <mergeCell ref="A41:M41"/>
    <mergeCell ref="A23:P23"/>
    <mergeCell ref="A14:F14"/>
    <mergeCell ref="G14:P14"/>
    <mergeCell ref="K78:P78"/>
    <mergeCell ref="A75:O75"/>
    <mergeCell ref="K66:P66"/>
    <mergeCell ref="A76:O76"/>
    <mergeCell ref="O69:P69"/>
    <mergeCell ref="A77:E77"/>
    <mergeCell ref="F77:J77"/>
    <mergeCell ref="K77:P77"/>
    <mergeCell ref="A74:O74"/>
    <mergeCell ref="A73:O73"/>
    <mergeCell ref="A66:E66"/>
    <mergeCell ref="F66:J66"/>
    <mergeCell ref="F56:J56"/>
    <mergeCell ref="K55:P55"/>
    <mergeCell ref="K56:P56"/>
    <mergeCell ref="A55:E55"/>
    <mergeCell ref="A56:E56"/>
    <mergeCell ref="A61:O61"/>
    <mergeCell ref="F55:J55"/>
    <mergeCell ref="O58:P58"/>
    <mergeCell ref="A65:O65"/>
    <mergeCell ref="A58:N58"/>
    <mergeCell ref="A64:O64"/>
    <mergeCell ref="A63:O63"/>
    <mergeCell ref="A62:O62"/>
    <mergeCell ref="T41:W41"/>
    <mergeCell ref="A45:P45"/>
    <mergeCell ref="A44:N44"/>
    <mergeCell ref="A43:P43"/>
    <mergeCell ref="A24:P24"/>
    <mergeCell ref="D36:P37"/>
    <mergeCell ref="B39:C39"/>
  </mergeCells>
  <conditionalFormatting sqref="A44">
    <cfRule type="expression" dxfId="195" priority="13">
      <formula>$P$44=TRUE</formula>
    </cfRule>
  </conditionalFormatting>
  <conditionalFormatting sqref="A45:A46">
    <cfRule type="expression" dxfId="194" priority="10">
      <formula>$P$44=FALSE</formula>
    </cfRule>
  </conditionalFormatting>
  <conditionalFormatting sqref="A47:P80">
    <cfRule type="expression" dxfId="193" priority="7">
      <formula>$N$41="VELKÝ PODNIK DLE PRÁVNÍ FORMY"</formula>
    </cfRule>
  </conditionalFormatting>
  <conditionalFormatting sqref="A50:P80">
    <cfRule type="expression" dxfId="192" priority="14">
      <formula>$P$44=TRUE</formula>
    </cfRule>
  </conditionalFormatting>
  <conditionalFormatting sqref="F56:K56">
    <cfRule type="containsText" dxfId="191" priority="22" operator="containsText" text="kurz CZK">
      <formula>NOT(ISERROR(SEARCH("kurz CZK",F56)))</formula>
    </cfRule>
  </conditionalFormatting>
  <conditionalFormatting sqref="F67:K67">
    <cfRule type="containsText" dxfId="190" priority="23" operator="containsText" text="kurz CZK">
      <formula>NOT(ISERROR(SEARCH("kurz CZK",F67)))</formula>
    </cfRule>
  </conditionalFormatting>
  <conditionalFormatting sqref="F78:K78">
    <cfRule type="containsText" dxfId="189" priority="20" operator="containsText" text="kurz CZK">
      <formula>NOT(ISERROR(SEARCH("kurz CZK",F78)))</formula>
    </cfRule>
  </conditionalFormatting>
  <conditionalFormatting sqref="R58">
    <cfRule type="expression" dxfId="188" priority="4">
      <formula>$P$51&gt;=25%</formula>
    </cfRule>
  </conditionalFormatting>
  <conditionalFormatting sqref="R69">
    <cfRule type="expression" dxfId="187" priority="2">
      <formula>$P$62&gt;=25%</formula>
    </cfRule>
  </conditionalFormatting>
  <conditionalFormatting sqref="R80">
    <cfRule type="expression" dxfId="186" priority="1">
      <formula>$P$73&gt;=25%</formula>
    </cfRule>
  </conditionalFormatting>
  <dataValidations count="1">
    <dataValidation type="date" operator="lessThanOrEqual" allowBlank="1" showInputMessage="1" showErrorMessage="1" sqref="G10:P12" xr:uid="{CDBD82D5-9B81-4467-879E-1ED597B91F0C}">
      <formula1>47484</formula1>
    </dataValidation>
  </dataValidations>
  <hyperlinks>
    <hyperlink ref="A14:F14" r:id="rId1" display="Kurz CZK/EUR vyhlášený ECB ke dni, ke kterému byla sestava účetní závěrka" xr:uid="{E2A8D368-C6CA-4943-BBBD-B13443893BE5}"/>
  </hyperlinks>
  <pageMargins left="0.51181102362204722" right="0.51181102362204722" top="0.59055118110236227" bottom="0.59055118110236227" header="0.31496062992125984" footer="0.31496062992125984"/>
  <pageSetup paperSize="8" scale="70" orientation="portrait" r:id="rId2"/>
  <headerFooter>
    <oddFooter>&amp;C&amp;A - Stránka &amp;P z &amp;N</oddFooter>
  </headerFooter>
  <rowBreaks count="1" manualBreakCount="1">
    <brk id="46" max="16383" man="1"/>
  </row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76" activePane="bottomLeft" state="frozen"/>
      <selection pane="bottomLeft" activeCell="I12" sqref="I12"/>
      <selection activeCell="S11" sqref="S11"/>
    </sheetView>
  </sheetViews>
  <sheetFormatPr defaultColWidth="8" defaultRowHeight="13.15"/>
  <cols>
    <col min="1" max="1" width="4.125" style="210" customWidth="1"/>
    <col min="2" max="2" width="61.875" style="210" customWidth="1"/>
    <col min="3" max="3" width="10.125" style="218" customWidth="1"/>
    <col min="4" max="4" width="11.375" style="73" customWidth="1"/>
    <col min="5" max="5" width="11.125" style="216" customWidth="1"/>
    <col min="6" max="6" width="8.5" style="216" customWidth="1"/>
    <col min="7" max="8" width="12.875" style="219" customWidth="1"/>
    <col min="9" max="9" width="12.625" style="218" customWidth="1"/>
    <col min="10" max="10" width="11.125" style="216" customWidth="1"/>
    <col min="11" max="12" width="12.875" style="219" customWidth="1"/>
    <col min="13" max="13" width="12" style="200" bestFit="1" customWidth="1"/>
    <col min="14" max="16384" width="8" style="200"/>
  </cols>
  <sheetData>
    <row r="1" spans="1:13" ht="24.95" customHeight="1" thickBot="1">
      <c r="A1" s="476" t="s">
        <v>118</v>
      </c>
      <c r="B1" s="477"/>
      <c r="C1" s="477"/>
      <c r="D1" s="477"/>
      <c r="E1" s="477"/>
      <c r="F1" s="477"/>
      <c r="G1" s="477"/>
      <c r="H1" s="477"/>
      <c r="I1" s="477"/>
      <c r="J1" s="477"/>
      <c r="K1" s="477"/>
      <c r="L1" s="478"/>
    </row>
    <row r="2" spans="1:13" ht="5.0999999999999996" customHeight="1"/>
    <row r="3" spans="1:13" ht="20.25" customHeight="1">
      <c r="A3" s="485"/>
      <c r="B3" s="485"/>
      <c r="C3" s="485"/>
      <c r="D3" s="485"/>
    </row>
    <row r="4" spans="1:13" ht="18.75" customHeight="1">
      <c r="A4" s="484" t="s">
        <v>119</v>
      </c>
      <c r="B4" s="484"/>
      <c r="C4" s="484"/>
      <c r="D4" s="484"/>
      <c r="E4" s="484"/>
      <c r="F4" s="484"/>
      <c r="G4" s="484"/>
      <c r="H4" s="484"/>
      <c r="I4" s="484"/>
      <c r="J4" s="484"/>
      <c r="K4" s="484"/>
      <c r="L4" s="484"/>
    </row>
    <row r="5" spans="1:13" ht="18.75" customHeight="1">
      <c r="A5" s="486" t="s">
        <v>120</v>
      </c>
      <c r="B5" s="486"/>
      <c r="C5" s="486"/>
      <c r="D5" s="486"/>
      <c r="E5" s="486"/>
      <c r="F5" s="486"/>
      <c r="G5" s="486"/>
      <c r="H5" s="486"/>
      <c r="I5" s="486"/>
      <c r="J5" s="486"/>
      <c r="K5" s="486"/>
      <c r="L5" s="486"/>
    </row>
    <row r="6" spans="1:13" s="220" customFormat="1" ht="27.95" customHeight="1">
      <c r="A6" s="483" t="s">
        <v>121</v>
      </c>
      <c r="B6" s="483"/>
      <c r="C6" s="483"/>
      <c r="D6" s="483"/>
      <c r="E6" s="483"/>
      <c r="F6" s="483"/>
      <c r="G6" s="483"/>
      <c r="H6" s="483"/>
      <c r="I6" s="483"/>
      <c r="J6" s="483"/>
      <c r="K6" s="483"/>
      <c r="L6" s="483"/>
    </row>
    <row r="7" spans="1:13" s="220" customFormat="1" ht="27.95" customHeight="1">
      <c r="A7" s="483" t="s">
        <v>122</v>
      </c>
      <c r="B7" s="483"/>
      <c r="C7" s="483"/>
      <c r="D7" s="483"/>
      <c r="E7" s="483"/>
      <c r="F7" s="483"/>
      <c r="G7" s="483"/>
      <c r="H7" s="483"/>
      <c r="I7" s="483"/>
      <c r="J7" s="483"/>
      <c r="K7" s="483"/>
      <c r="L7" s="483"/>
    </row>
    <row r="9" spans="1:13" ht="15.6">
      <c r="A9" s="221" t="s">
        <v>102</v>
      </c>
    </row>
    <row r="10" spans="1:13" ht="5.0999999999999996" customHeight="1" thickBot="1"/>
    <row r="11" spans="1:13" s="220" customFormat="1" ht="17.100000000000001" customHeight="1">
      <c r="A11" s="479" t="s">
        <v>102</v>
      </c>
      <c r="B11" s="480"/>
      <c r="C11" s="250" t="str">
        <f>+IF(ISBLANK('1b Formulář_kategorie podniku'!G11),"",YEAR('1b Formulář_kategorie podniku'!G11))</f>
        <v/>
      </c>
      <c r="D11" s="222"/>
      <c r="E11" s="222"/>
      <c r="F11" s="223"/>
      <c r="G11" s="222"/>
      <c r="H11" s="222"/>
      <c r="I11" s="222"/>
      <c r="J11" s="222"/>
      <c r="K11" s="222"/>
      <c r="L11" s="222"/>
    </row>
    <row r="12" spans="1:13" s="220" customFormat="1" ht="17.100000000000001" customHeight="1" thickBot="1">
      <c r="A12" s="481" t="s">
        <v>123</v>
      </c>
      <c r="B12" s="482"/>
      <c r="C12" s="157"/>
      <c r="D12" s="222"/>
      <c r="E12" s="222"/>
      <c r="F12" s="223"/>
      <c r="G12" s="222"/>
      <c r="H12" s="222"/>
      <c r="I12" s="222"/>
      <c r="J12" s="222"/>
      <c r="K12" s="222"/>
      <c r="L12" s="222"/>
    </row>
    <row r="13" spans="1:13" ht="5.0999999999999996" customHeight="1" thickBot="1"/>
    <row r="14" spans="1:13" s="229" customFormat="1" ht="53.45" thickBot="1">
      <c r="A14" s="224" t="s">
        <v>124</v>
      </c>
      <c r="B14" s="225" t="s">
        <v>125</v>
      </c>
      <c r="C14" s="225" t="s">
        <v>75</v>
      </c>
      <c r="D14" s="226" t="s">
        <v>126</v>
      </c>
      <c r="E14" s="225" t="s">
        <v>127</v>
      </c>
      <c r="F14" s="225" t="s">
        <v>104</v>
      </c>
      <c r="G14" s="225" t="s">
        <v>128</v>
      </c>
      <c r="H14" s="227" t="s">
        <v>129</v>
      </c>
      <c r="I14" s="227" t="s">
        <v>130</v>
      </c>
      <c r="J14" s="226" t="s">
        <v>131</v>
      </c>
      <c r="K14" s="225" t="s">
        <v>132</v>
      </c>
      <c r="L14" s="227" t="s">
        <v>133</v>
      </c>
      <c r="M14" s="228" t="s">
        <v>134</v>
      </c>
    </row>
    <row r="15" spans="1:13" s="198" customFormat="1" ht="20.100000000000001" customHeight="1" thickBot="1">
      <c r="A15" s="230"/>
      <c r="B15" s="231" t="s">
        <v>135</v>
      </c>
      <c r="C15" s="231"/>
      <c r="D15" s="232"/>
      <c r="E15" s="233"/>
      <c r="F15" s="234"/>
      <c r="G15" s="235"/>
      <c r="H15" s="236"/>
      <c r="I15" s="236"/>
      <c r="J15" s="232"/>
      <c r="K15" s="237">
        <f>SUM(K16:K35)</f>
        <v>0</v>
      </c>
      <c r="L15" s="237">
        <f>SUM(L16:L35)</f>
        <v>0</v>
      </c>
      <c r="M15" s="237">
        <f>SUM(M16:M35)</f>
        <v>0</v>
      </c>
    </row>
    <row r="16" spans="1:13">
      <c r="A16" s="238">
        <v>1</v>
      </c>
      <c r="B16" s="320"/>
      <c r="C16" s="320"/>
      <c r="D16" s="91"/>
      <c r="E16" s="90"/>
      <c r="F16" s="89"/>
      <c r="G16" s="88"/>
      <c r="H16" s="87"/>
      <c r="I16" s="87"/>
      <c r="J16" s="239">
        <f t="shared" ref="J16" si="0">IF(OR(E16="A",E16="B",E16="C",E16="G",E16="I"),1,IF(OR(E16="D",E16="E",E16="F",E16="H"),D16,0))</f>
        <v>0</v>
      </c>
      <c r="K16" s="240">
        <f t="shared" ref="K16" si="1">J16*F16</f>
        <v>0</v>
      </c>
      <c r="L16" s="241">
        <f t="shared" ref="L16" si="2">IF(AND(H16&gt;0,$G16="CZK"),$J16*H16,IF(AND(H16&gt;0,$G16="EUR",$C$12&gt;0),$J16*H16*$C$12,0))</f>
        <v>0</v>
      </c>
      <c r="M16" s="242">
        <f t="shared" ref="M16" si="3">IF(AND(I16&gt;0,$G16="CZK"),$J16*I16,IF(AND(I16&gt;0,$G16="EUR",$C$12&gt;0),$J16*I16*$C$12,0))</f>
        <v>0</v>
      </c>
    </row>
    <row r="17" spans="1:13">
      <c r="A17" s="243">
        <v>2</v>
      </c>
      <c r="B17" s="321"/>
      <c r="C17" s="320"/>
      <c r="D17" s="91"/>
      <c r="E17" s="90"/>
      <c r="F17" s="89"/>
      <c r="G17" s="88"/>
      <c r="H17" s="87"/>
      <c r="I17" s="87"/>
      <c r="J17" s="239">
        <f t="shared" ref="J17:J35" si="4">IF(OR(E17="A",E17="B",E17="C",E17="G",E17="I"),1,IF(OR(E17="D",E17="E",E17="F",E17="H"),D17,0))</f>
        <v>0</v>
      </c>
      <c r="K17" s="240">
        <f t="shared" ref="K17:K35" si="5">J17*F17</f>
        <v>0</v>
      </c>
      <c r="L17" s="241">
        <f t="shared" ref="L17:L35" si="6">IF(AND(H17&gt;0,$G17="CZK"),$J17*H17,IF(AND(H17&gt;0,$G17="EUR",$C$12&gt;0),$J17*H17*$C$12,0))</f>
        <v>0</v>
      </c>
      <c r="M17" s="242">
        <f t="shared" ref="M17:M35" si="7">IF(AND(I17&gt;0,$G17="CZK"),$J17*I17,IF(AND(I17&gt;0,$G17="EUR",$C$12&gt;0),$J17*I17*$C$12,0))</f>
        <v>0</v>
      </c>
    </row>
    <row r="18" spans="1:13">
      <c r="A18" s="243">
        <v>3</v>
      </c>
      <c r="B18" s="321"/>
      <c r="C18" s="320"/>
      <c r="D18" s="85"/>
      <c r="E18" s="84"/>
      <c r="F18" s="83"/>
      <c r="G18" s="88"/>
      <c r="H18" s="81"/>
      <c r="I18" s="81"/>
      <c r="J18" s="239">
        <f t="shared" si="4"/>
        <v>0</v>
      </c>
      <c r="K18" s="240">
        <f t="shared" si="5"/>
        <v>0</v>
      </c>
      <c r="L18" s="241">
        <f t="shared" si="6"/>
        <v>0</v>
      </c>
      <c r="M18" s="242">
        <f t="shared" si="7"/>
        <v>0</v>
      </c>
    </row>
    <row r="19" spans="1:13">
      <c r="A19" s="243">
        <v>4</v>
      </c>
      <c r="B19" s="321"/>
      <c r="C19" s="86"/>
      <c r="D19" s="85"/>
      <c r="E19" s="84"/>
      <c r="F19" s="83"/>
      <c r="G19" s="82"/>
      <c r="H19" s="81"/>
      <c r="I19" s="81"/>
      <c r="J19" s="239">
        <f t="shared" si="4"/>
        <v>0</v>
      </c>
      <c r="K19" s="240">
        <f t="shared" si="5"/>
        <v>0</v>
      </c>
      <c r="L19" s="241">
        <f t="shared" si="6"/>
        <v>0</v>
      </c>
      <c r="M19" s="242">
        <f t="shared" si="7"/>
        <v>0</v>
      </c>
    </row>
    <row r="20" spans="1:13">
      <c r="A20" s="243">
        <v>5</v>
      </c>
      <c r="B20" s="321"/>
      <c r="C20" s="320"/>
      <c r="D20" s="85"/>
      <c r="E20" s="84"/>
      <c r="F20" s="83"/>
      <c r="G20" s="82"/>
      <c r="H20" s="81"/>
      <c r="I20" s="81"/>
      <c r="J20" s="239">
        <f t="shared" si="4"/>
        <v>0</v>
      </c>
      <c r="K20" s="240">
        <f t="shared" si="5"/>
        <v>0</v>
      </c>
      <c r="L20" s="241">
        <f t="shared" si="6"/>
        <v>0</v>
      </c>
      <c r="M20" s="242">
        <f t="shared" si="7"/>
        <v>0</v>
      </c>
    </row>
    <row r="21" spans="1:13">
      <c r="A21" s="243">
        <v>6</v>
      </c>
      <c r="B21" s="86"/>
      <c r="C21" s="86"/>
      <c r="D21" s="85"/>
      <c r="E21" s="84"/>
      <c r="F21" s="83"/>
      <c r="G21" s="82"/>
      <c r="H21" s="81"/>
      <c r="I21" s="81"/>
      <c r="J21" s="239">
        <f t="shared" si="4"/>
        <v>0</v>
      </c>
      <c r="K21" s="240">
        <f t="shared" si="5"/>
        <v>0</v>
      </c>
      <c r="L21" s="241">
        <f t="shared" si="6"/>
        <v>0</v>
      </c>
      <c r="M21" s="242">
        <f t="shared" si="7"/>
        <v>0</v>
      </c>
    </row>
    <row r="22" spans="1:13">
      <c r="A22" s="243">
        <v>7</v>
      </c>
      <c r="B22" s="86"/>
      <c r="C22" s="86"/>
      <c r="D22" s="85"/>
      <c r="E22" s="84"/>
      <c r="F22" s="83"/>
      <c r="G22" s="82"/>
      <c r="H22" s="81"/>
      <c r="I22" s="81"/>
      <c r="J22" s="239">
        <f t="shared" si="4"/>
        <v>0</v>
      </c>
      <c r="K22" s="240">
        <f t="shared" si="5"/>
        <v>0</v>
      </c>
      <c r="L22" s="241">
        <f t="shared" si="6"/>
        <v>0</v>
      </c>
      <c r="M22" s="242">
        <f t="shared" si="7"/>
        <v>0</v>
      </c>
    </row>
    <row r="23" spans="1:13">
      <c r="A23" s="243">
        <v>8</v>
      </c>
      <c r="B23" s="86"/>
      <c r="C23" s="86"/>
      <c r="D23" s="85"/>
      <c r="E23" s="84"/>
      <c r="F23" s="83"/>
      <c r="G23" s="82"/>
      <c r="H23" s="81"/>
      <c r="I23" s="81"/>
      <c r="J23" s="239">
        <f t="shared" si="4"/>
        <v>0</v>
      </c>
      <c r="K23" s="240">
        <f t="shared" si="5"/>
        <v>0</v>
      </c>
      <c r="L23" s="241">
        <f t="shared" si="6"/>
        <v>0</v>
      </c>
      <c r="M23" s="242">
        <f t="shared" si="7"/>
        <v>0</v>
      </c>
    </row>
    <row r="24" spans="1:13">
      <c r="A24" s="243">
        <v>9</v>
      </c>
      <c r="B24" s="86"/>
      <c r="C24" s="86"/>
      <c r="D24" s="85"/>
      <c r="E24" s="84"/>
      <c r="F24" s="83"/>
      <c r="G24" s="82"/>
      <c r="H24" s="81"/>
      <c r="I24" s="81"/>
      <c r="J24" s="239">
        <f t="shared" si="4"/>
        <v>0</v>
      </c>
      <c r="K24" s="240">
        <f t="shared" si="5"/>
        <v>0</v>
      </c>
      <c r="L24" s="241">
        <f t="shared" si="6"/>
        <v>0</v>
      </c>
      <c r="M24" s="242">
        <f t="shared" si="7"/>
        <v>0</v>
      </c>
    </row>
    <row r="25" spans="1:13">
      <c r="A25" s="243">
        <v>10</v>
      </c>
      <c r="B25" s="86"/>
      <c r="C25" s="86"/>
      <c r="D25" s="85"/>
      <c r="E25" s="84"/>
      <c r="F25" s="83"/>
      <c r="G25" s="82"/>
      <c r="H25" s="81"/>
      <c r="I25" s="81"/>
      <c r="J25" s="239">
        <f t="shared" si="4"/>
        <v>0</v>
      </c>
      <c r="K25" s="240">
        <f t="shared" si="5"/>
        <v>0</v>
      </c>
      <c r="L25" s="241">
        <f t="shared" si="6"/>
        <v>0</v>
      </c>
      <c r="M25" s="242">
        <f t="shared" si="7"/>
        <v>0</v>
      </c>
    </row>
    <row r="26" spans="1:13">
      <c r="A26" s="243">
        <v>11</v>
      </c>
      <c r="B26" s="86"/>
      <c r="C26" s="86"/>
      <c r="D26" s="85"/>
      <c r="E26" s="84"/>
      <c r="F26" s="83"/>
      <c r="G26" s="82"/>
      <c r="H26" s="81"/>
      <c r="I26" s="81"/>
      <c r="J26" s="239">
        <f t="shared" si="4"/>
        <v>0</v>
      </c>
      <c r="K26" s="240">
        <f t="shared" si="5"/>
        <v>0</v>
      </c>
      <c r="L26" s="241">
        <f t="shared" si="6"/>
        <v>0</v>
      </c>
      <c r="M26" s="242">
        <f t="shared" si="7"/>
        <v>0</v>
      </c>
    </row>
    <row r="27" spans="1:13">
      <c r="A27" s="243">
        <v>12</v>
      </c>
      <c r="B27" s="86"/>
      <c r="C27" s="86"/>
      <c r="D27" s="85"/>
      <c r="E27" s="84"/>
      <c r="F27" s="83"/>
      <c r="G27" s="82"/>
      <c r="H27" s="81"/>
      <c r="I27" s="81"/>
      <c r="J27" s="239">
        <f t="shared" si="4"/>
        <v>0</v>
      </c>
      <c r="K27" s="240">
        <f t="shared" si="5"/>
        <v>0</v>
      </c>
      <c r="L27" s="241">
        <f t="shared" si="6"/>
        <v>0</v>
      </c>
      <c r="M27" s="242">
        <f t="shared" si="7"/>
        <v>0</v>
      </c>
    </row>
    <row r="28" spans="1:13">
      <c r="A28" s="243">
        <v>13</v>
      </c>
      <c r="B28" s="86"/>
      <c r="C28" s="86"/>
      <c r="D28" s="85"/>
      <c r="E28" s="84"/>
      <c r="F28" s="83"/>
      <c r="G28" s="82"/>
      <c r="H28" s="81"/>
      <c r="I28" s="81"/>
      <c r="J28" s="239">
        <f t="shared" si="4"/>
        <v>0</v>
      </c>
      <c r="K28" s="240">
        <f t="shared" si="5"/>
        <v>0</v>
      </c>
      <c r="L28" s="241">
        <f t="shared" si="6"/>
        <v>0</v>
      </c>
      <c r="M28" s="242">
        <f t="shared" si="7"/>
        <v>0</v>
      </c>
    </row>
    <row r="29" spans="1:13">
      <c r="A29" s="243">
        <v>14</v>
      </c>
      <c r="B29" s="86"/>
      <c r="C29" s="86"/>
      <c r="D29" s="85"/>
      <c r="E29" s="84"/>
      <c r="F29" s="83"/>
      <c r="G29" s="82"/>
      <c r="H29" s="81"/>
      <c r="I29" s="81"/>
      <c r="J29" s="239">
        <f t="shared" si="4"/>
        <v>0</v>
      </c>
      <c r="K29" s="240">
        <f t="shared" si="5"/>
        <v>0</v>
      </c>
      <c r="L29" s="241">
        <f t="shared" si="6"/>
        <v>0</v>
      </c>
      <c r="M29" s="242">
        <f t="shared" si="7"/>
        <v>0</v>
      </c>
    </row>
    <row r="30" spans="1:13">
      <c r="A30" s="243">
        <v>15</v>
      </c>
      <c r="B30" s="86"/>
      <c r="C30" s="86"/>
      <c r="D30" s="85"/>
      <c r="E30" s="84"/>
      <c r="F30" s="83"/>
      <c r="G30" s="82"/>
      <c r="H30" s="81"/>
      <c r="I30" s="81"/>
      <c r="J30" s="239">
        <f t="shared" si="4"/>
        <v>0</v>
      </c>
      <c r="K30" s="240">
        <f t="shared" si="5"/>
        <v>0</v>
      </c>
      <c r="L30" s="241">
        <f t="shared" si="6"/>
        <v>0</v>
      </c>
      <c r="M30" s="242">
        <f t="shared" si="7"/>
        <v>0</v>
      </c>
    </row>
    <row r="31" spans="1:13">
      <c r="A31" s="243">
        <v>16</v>
      </c>
      <c r="B31" s="86"/>
      <c r="C31" s="86"/>
      <c r="D31" s="85"/>
      <c r="E31" s="84"/>
      <c r="F31" s="83"/>
      <c r="G31" s="82"/>
      <c r="H31" s="81"/>
      <c r="I31" s="81"/>
      <c r="J31" s="239">
        <f t="shared" si="4"/>
        <v>0</v>
      </c>
      <c r="K31" s="240">
        <f t="shared" si="5"/>
        <v>0</v>
      </c>
      <c r="L31" s="241">
        <f t="shared" si="6"/>
        <v>0</v>
      </c>
      <c r="M31" s="242">
        <f t="shared" si="7"/>
        <v>0</v>
      </c>
    </row>
    <row r="32" spans="1:13">
      <c r="A32" s="243">
        <v>17</v>
      </c>
      <c r="B32" s="86"/>
      <c r="C32" s="86"/>
      <c r="D32" s="85"/>
      <c r="E32" s="84"/>
      <c r="F32" s="83"/>
      <c r="G32" s="82"/>
      <c r="H32" s="81"/>
      <c r="I32" s="81"/>
      <c r="J32" s="239">
        <f t="shared" si="4"/>
        <v>0</v>
      </c>
      <c r="K32" s="240">
        <f t="shared" si="5"/>
        <v>0</v>
      </c>
      <c r="L32" s="241">
        <f t="shared" si="6"/>
        <v>0</v>
      </c>
      <c r="M32" s="242">
        <f t="shared" si="7"/>
        <v>0</v>
      </c>
    </row>
    <row r="33" spans="1:13">
      <c r="A33" s="243">
        <v>18</v>
      </c>
      <c r="B33" s="86"/>
      <c r="C33" s="86"/>
      <c r="D33" s="85"/>
      <c r="E33" s="84"/>
      <c r="F33" s="83"/>
      <c r="G33" s="82"/>
      <c r="H33" s="81"/>
      <c r="I33" s="81"/>
      <c r="J33" s="239">
        <f t="shared" si="4"/>
        <v>0</v>
      </c>
      <c r="K33" s="240">
        <f t="shared" si="5"/>
        <v>0</v>
      </c>
      <c r="L33" s="241">
        <f t="shared" si="6"/>
        <v>0</v>
      </c>
      <c r="M33" s="242">
        <f t="shared" si="7"/>
        <v>0</v>
      </c>
    </row>
    <row r="34" spans="1:13">
      <c r="A34" s="243">
        <v>19</v>
      </c>
      <c r="B34" s="86"/>
      <c r="C34" s="86"/>
      <c r="D34" s="85"/>
      <c r="E34" s="84"/>
      <c r="F34" s="83"/>
      <c r="G34" s="82"/>
      <c r="H34" s="81"/>
      <c r="I34" s="81"/>
      <c r="J34" s="239">
        <f t="shared" si="4"/>
        <v>0</v>
      </c>
      <c r="K34" s="240">
        <f t="shared" si="5"/>
        <v>0</v>
      </c>
      <c r="L34" s="241">
        <f t="shared" si="6"/>
        <v>0</v>
      </c>
      <c r="M34" s="242">
        <f t="shared" si="7"/>
        <v>0</v>
      </c>
    </row>
    <row r="35" spans="1:13" ht="13.9" thickBot="1">
      <c r="A35" s="244">
        <v>20</v>
      </c>
      <c r="B35" s="80"/>
      <c r="C35" s="80"/>
      <c r="D35" s="79"/>
      <c r="E35" s="78"/>
      <c r="F35" s="77"/>
      <c r="G35" s="76"/>
      <c r="H35" s="75"/>
      <c r="I35" s="75"/>
      <c r="J35" s="245">
        <f t="shared" si="4"/>
        <v>0</v>
      </c>
      <c r="K35" s="246">
        <f t="shared" si="5"/>
        <v>0</v>
      </c>
      <c r="L35" s="247">
        <f t="shared" si="6"/>
        <v>0</v>
      </c>
      <c r="M35" s="248">
        <f t="shared" si="7"/>
        <v>0</v>
      </c>
    </row>
    <row r="38" spans="1:13" ht="15.6">
      <c r="A38" s="221" t="s">
        <v>136</v>
      </c>
    </row>
    <row r="39" spans="1:13" ht="5.0999999999999996" customHeight="1" thickBot="1">
      <c r="C39" s="249"/>
    </row>
    <row r="40" spans="1:13" s="220" customFormat="1" ht="17.100000000000001" customHeight="1">
      <c r="A40" s="479" t="s">
        <v>137</v>
      </c>
      <c r="B40" s="480"/>
      <c r="C40" s="250" t="str">
        <f>+IF(ISBLANK('1b Formulář_kategorie podniku'!G11),"",YEAR('1b Formulář_kategorie podniku'!G11)-1)</f>
        <v/>
      </c>
      <c r="D40" s="222"/>
      <c r="E40" s="222"/>
      <c r="F40" s="223"/>
      <c r="G40" s="222"/>
      <c r="H40" s="222"/>
      <c r="I40" s="222"/>
      <c r="J40" s="222"/>
      <c r="K40" s="222"/>
      <c r="L40" s="222"/>
    </row>
    <row r="41" spans="1:13" s="220" customFormat="1" ht="17.100000000000001" customHeight="1" thickBot="1">
      <c r="A41" s="481" t="s">
        <v>138</v>
      </c>
      <c r="B41" s="482"/>
      <c r="C41" s="151"/>
      <c r="D41" s="222"/>
      <c r="E41" s="222"/>
      <c r="F41" s="223"/>
      <c r="G41" s="222"/>
      <c r="H41" s="222"/>
      <c r="I41" s="222"/>
      <c r="J41" s="222"/>
      <c r="K41" s="222"/>
      <c r="L41" s="222"/>
    </row>
    <row r="42" spans="1:13" ht="5.0999999999999996" customHeight="1" thickBot="1"/>
    <row r="43" spans="1:13" s="229" customFormat="1" ht="53.45" thickBot="1">
      <c r="A43" s="224" t="s">
        <v>124</v>
      </c>
      <c r="B43" s="225" t="s">
        <v>125</v>
      </c>
      <c r="C43" s="225" t="s">
        <v>75</v>
      </c>
      <c r="D43" s="226" t="s">
        <v>126</v>
      </c>
      <c r="E43" s="225" t="s">
        <v>127</v>
      </c>
      <c r="F43" s="225" t="s">
        <v>104</v>
      </c>
      <c r="G43" s="225" t="s">
        <v>128</v>
      </c>
      <c r="H43" s="227" t="s">
        <v>129</v>
      </c>
      <c r="I43" s="227" t="s">
        <v>130</v>
      </c>
      <c r="J43" s="226" t="s">
        <v>131</v>
      </c>
      <c r="K43" s="225" t="s">
        <v>132</v>
      </c>
      <c r="L43" s="227" t="s">
        <v>133</v>
      </c>
      <c r="M43" s="228" t="s">
        <v>134</v>
      </c>
    </row>
    <row r="44" spans="1:13" s="198" customFormat="1" ht="20.100000000000001" customHeight="1" thickBot="1">
      <c r="A44" s="230"/>
      <c r="B44" s="231" t="s">
        <v>135</v>
      </c>
      <c r="C44" s="231"/>
      <c r="D44" s="232"/>
      <c r="E44" s="233"/>
      <c r="F44" s="234"/>
      <c r="G44" s="235"/>
      <c r="H44" s="236"/>
      <c r="I44" s="236"/>
      <c r="J44" s="232"/>
      <c r="K44" s="237">
        <f>SUM(K45:K64)</f>
        <v>0</v>
      </c>
      <c r="L44" s="237">
        <f t="shared" ref="L44:M44" si="8">SUM(L45:L64)</f>
        <v>0</v>
      </c>
      <c r="M44" s="237">
        <f t="shared" si="8"/>
        <v>0</v>
      </c>
    </row>
    <row r="45" spans="1:13">
      <c r="A45" s="238">
        <v>1</v>
      </c>
      <c r="B45" s="320"/>
      <c r="C45" s="320"/>
      <c r="D45" s="91"/>
      <c r="E45" s="90"/>
      <c r="F45" s="89"/>
      <c r="G45" s="88"/>
      <c r="H45" s="87"/>
      <c r="I45" s="87"/>
      <c r="J45" s="239">
        <f t="shared" ref="J45" si="9">IF(OR(E45="A",E45="B",E45="C",E45="G",E45="I"),1,IF(OR(E45="D",E45="E",E45="F",E45="H"),D45,0))</f>
        <v>0</v>
      </c>
      <c r="K45" s="240">
        <f t="shared" ref="K45" si="10">J45*F45</f>
        <v>0</v>
      </c>
      <c r="L45" s="241">
        <f t="shared" ref="L45" si="11">IF(AND(H45&gt;0,$G45="CZK"),$J45*H45,IF(AND(H45&gt;0,$G45="EUR",$C$41&gt;0),$J45*H45*$C$41,0))</f>
        <v>0</v>
      </c>
      <c r="M45" s="242">
        <f t="shared" ref="M45" si="12">IF(AND(I45&gt;0,$G45="CZK"),$J45*I45,IF(AND(I45&gt;0,$G45="EUR",$C$41&gt;0),$J45*I45*$C$41,0))</f>
        <v>0</v>
      </c>
    </row>
    <row r="46" spans="1:13">
      <c r="A46" s="243">
        <v>2</v>
      </c>
      <c r="B46" s="321"/>
      <c r="C46" s="92"/>
      <c r="D46" s="91"/>
      <c r="E46" s="90"/>
      <c r="F46" s="89"/>
      <c r="G46" s="88"/>
      <c r="H46" s="87"/>
      <c r="I46" s="87"/>
      <c r="J46" s="239">
        <f t="shared" ref="J46:J64" si="13">IF(OR(E46="A",E46="B",E46="C",E46="G",E46="I"),1,IF(OR(E46="D",E46="E",E46="F",E46="H"),D46,0))</f>
        <v>0</v>
      </c>
      <c r="K46" s="240">
        <f t="shared" ref="K46:K64" si="14">J46*F46</f>
        <v>0</v>
      </c>
      <c r="L46" s="241">
        <f t="shared" ref="L46:L64" si="15">IF(AND(H46&gt;0,$G46="CZK"),$J46*H46,IF(AND(H46&gt;0,$G46="EUR",$C$41&gt;0),$J46*H46*$C$41,0))</f>
        <v>0</v>
      </c>
      <c r="M46" s="242">
        <f t="shared" ref="M46:M64" si="16">IF(AND(I46&gt;0,$G46="CZK"),$J46*I46,IF(AND(I46&gt;0,$G46="EUR",$C$41&gt;0),$J46*I46*$C$41,0))</f>
        <v>0</v>
      </c>
    </row>
    <row r="47" spans="1:13">
      <c r="A47" s="243">
        <v>3</v>
      </c>
      <c r="B47" s="321"/>
      <c r="C47" s="86"/>
      <c r="D47" s="85"/>
      <c r="E47" s="84"/>
      <c r="F47" s="83"/>
      <c r="G47" s="82"/>
      <c r="H47" s="81"/>
      <c r="I47" s="81"/>
      <c r="J47" s="239">
        <f t="shared" si="13"/>
        <v>0</v>
      </c>
      <c r="K47" s="240">
        <f t="shared" si="14"/>
        <v>0</v>
      </c>
      <c r="L47" s="241">
        <f t="shared" si="15"/>
        <v>0</v>
      </c>
      <c r="M47" s="242">
        <f t="shared" si="16"/>
        <v>0</v>
      </c>
    </row>
    <row r="48" spans="1:13">
      <c r="A48" s="243">
        <v>4</v>
      </c>
      <c r="B48" s="86"/>
      <c r="C48" s="86"/>
      <c r="D48" s="85"/>
      <c r="E48" s="84"/>
      <c r="F48" s="83"/>
      <c r="G48" s="82"/>
      <c r="H48" s="81"/>
      <c r="I48" s="81"/>
      <c r="J48" s="239">
        <f t="shared" si="13"/>
        <v>0</v>
      </c>
      <c r="K48" s="240">
        <f t="shared" si="14"/>
        <v>0</v>
      </c>
      <c r="L48" s="241">
        <f t="shared" si="15"/>
        <v>0</v>
      </c>
      <c r="M48" s="242">
        <f t="shared" si="16"/>
        <v>0</v>
      </c>
    </row>
    <row r="49" spans="1:13">
      <c r="A49" s="243">
        <v>5</v>
      </c>
      <c r="B49" s="86"/>
      <c r="C49" s="86"/>
      <c r="D49" s="85"/>
      <c r="E49" s="84"/>
      <c r="F49" s="83"/>
      <c r="G49" s="82"/>
      <c r="H49" s="81"/>
      <c r="I49" s="81"/>
      <c r="J49" s="239">
        <f t="shared" si="13"/>
        <v>0</v>
      </c>
      <c r="K49" s="240">
        <f t="shared" si="14"/>
        <v>0</v>
      </c>
      <c r="L49" s="241">
        <f t="shared" si="15"/>
        <v>0</v>
      </c>
      <c r="M49" s="242">
        <f t="shared" si="16"/>
        <v>0</v>
      </c>
    </row>
    <row r="50" spans="1:13">
      <c r="A50" s="243">
        <v>6</v>
      </c>
      <c r="B50" s="86"/>
      <c r="C50" s="86"/>
      <c r="D50" s="85"/>
      <c r="E50" s="84"/>
      <c r="F50" s="83"/>
      <c r="G50" s="82"/>
      <c r="H50" s="81"/>
      <c r="I50" s="81"/>
      <c r="J50" s="239">
        <f t="shared" si="13"/>
        <v>0</v>
      </c>
      <c r="K50" s="240">
        <f t="shared" si="14"/>
        <v>0</v>
      </c>
      <c r="L50" s="241">
        <f t="shared" si="15"/>
        <v>0</v>
      </c>
      <c r="M50" s="242">
        <f t="shared" si="16"/>
        <v>0</v>
      </c>
    </row>
    <row r="51" spans="1:13">
      <c r="A51" s="243">
        <v>7</v>
      </c>
      <c r="B51" s="86"/>
      <c r="C51" s="86"/>
      <c r="D51" s="85"/>
      <c r="E51" s="84"/>
      <c r="F51" s="83"/>
      <c r="G51" s="82"/>
      <c r="H51" s="81"/>
      <c r="I51" s="81"/>
      <c r="J51" s="239">
        <f t="shared" si="13"/>
        <v>0</v>
      </c>
      <c r="K51" s="240">
        <f t="shared" si="14"/>
        <v>0</v>
      </c>
      <c r="L51" s="241">
        <f t="shared" si="15"/>
        <v>0</v>
      </c>
      <c r="M51" s="242">
        <f t="shared" si="16"/>
        <v>0</v>
      </c>
    </row>
    <row r="52" spans="1:13">
      <c r="A52" s="243">
        <v>8</v>
      </c>
      <c r="B52" s="86"/>
      <c r="C52" s="86"/>
      <c r="D52" s="85"/>
      <c r="E52" s="84"/>
      <c r="F52" s="83"/>
      <c r="G52" s="82"/>
      <c r="H52" s="81"/>
      <c r="I52" s="81"/>
      <c r="J52" s="239">
        <f t="shared" si="13"/>
        <v>0</v>
      </c>
      <c r="K52" s="240">
        <f t="shared" si="14"/>
        <v>0</v>
      </c>
      <c r="L52" s="241">
        <f t="shared" si="15"/>
        <v>0</v>
      </c>
      <c r="M52" s="242">
        <f t="shared" si="16"/>
        <v>0</v>
      </c>
    </row>
    <row r="53" spans="1:13">
      <c r="A53" s="243">
        <v>9</v>
      </c>
      <c r="B53" s="86"/>
      <c r="C53" s="86"/>
      <c r="D53" s="85"/>
      <c r="E53" s="84"/>
      <c r="F53" s="83"/>
      <c r="G53" s="82"/>
      <c r="H53" s="81"/>
      <c r="I53" s="81"/>
      <c r="J53" s="239">
        <f t="shared" si="13"/>
        <v>0</v>
      </c>
      <c r="K53" s="240">
        <f t="shared" si="14"/>
        <v>0</v>
      </c>
      <c r="L53" s="241">
        <f t="shared" si="15"/>
        <v>0</v>
      </c>
      <c r="M53" s="242">
        <f t="shared" si="16"/>
        <v>0</v>
      </c>
    </row>
    <row r="54" spans="1:13">
      <c r="A54" s="243">
        <v>10</v>
      </c>
      <c r="B54" s="86"/>
      <c r="C54" s="86"/>
      <c r="D54" s="85"/>
      <c r="E54" s="84"/>
      <c r="F54" s="83"/>
      <c r="G54" s="82"/>
      <c r="H54" s="81"/>
      <c r="I54" s="81"/>
      <c r="J54" s="239">
        <f t="shared" si="13"/>
        <v>0</v>
      </c>
      <c r="K54" s="240">
        <f t="shared" si="14"/>
        <v>0</v>
      </c>
      <c r="L54" s="241">
        <f t="shared" si="15"/>
        <v>0</v>
      </c>
      <c r="M54" s="242">
        <f t="shared" si="16"/>
        <v>0</v>
      </c>
    </row>
    <row r="55" spans="1:13">
      <c r="A55" s="243">
        <v>11</v>
      </c>
      <c r="B55" s="86"/>
      <c r="C55" s="86"/>
      <c r="D55" s="85"/>
      <c r="E55" s="84"/>
      <c r="F55" s="83"/>
      <c r="G55" s="82"/>
      <c r="H55" s="81"/>
      <c r="I55" s="81"/>
      <c r="J55" s="239">
        <f t="shared" si="13"/>
        <v>0</v>
      </c>
      <c r="K55" s="240">
        <f t="shared" si="14"/>
        <v>0</v>
      </c>
      <c r="L55" s="241">
        <f t="shared" si="15"/>
        <v>0</v>
      </c>
      <c r="M55" s="242">
        <f t="shared" si="16"/>
        <v>0</v>
      </c>
    </row>
    <row r="56" spans="1:13">
      <c r="A56" s="243">
        <v>12</v>
      </c>
      <c r="B56" s="86"/>
      <c r="C56" s="86"/>
      <c r="D56" s="85"/>
      <c r="E56" s="84"/>
      <c r="F56" s="83"/>
      <c r="G56" s="82"/>
      <c r="H56" s="81"/>
      <c r="I56" s="81"/>
      <c r="J56" s="239">
        <f t="shared" si="13"/>
        <v>0</v>
      </c>
      <c r="K56" s="240">
        <f t="shared" si="14"/>
        <v>0</v>
      </c>
      <c r="L56" s="241">
        <f t="shared" si="15"/>
        <v>0</v>
      </c>
      <c r="M56" s="242">
        <f t="shared" si="16"/>
        <v>0</v>
      </c>
    </row>
    <row r="57" spans="1:13">
      <c r="A57" s="243">
        <v>13</v>
      </c>
      <c r="B57" s="86"/>
      <c r="C57" s="86"/>
      <c r="D57" s="85"/>
      <c r="E57" s="84"/>
      <c r="F57" s="83"/>
      <c r="G57" s="82"/>
      <c r="H57" s="81"/>
      <c r="I57" s="81"/>
      <c r="J57" s="239">
        <f t="shared" si="13"/>
        <v>0</v>
      </c>
      <c r="K57" s="240">
        <f t="shared" si="14"/>
        <v>0</v>
      </c>
      <c r="L57" s="241">
        <f t="shared" si="15"/>
        <v>0</v>
      </c>
      <c r="M57" s="242">
        <f t="shared" si="16"/>
        <v>0</v>
      </c>
    </row>
    <row r="58" spans="1:13">
      <c r="A58" s="243">
        <v>14</v>
      </c>
      <c r="B58" s="86"/>
      <c r="C58" s="86"/>
      <c r="D58" s="85"/>
      <c r="E58" s="84"/>
      <c r="F58" s="83"/>
      <c r="G58" s="82"/>
      <c r="H58" s="81"/>
      <c r="I58" s="81"/>
      <c r="J58" s="239">
        <f t="shared" si="13"/>
        <v>0</v>
      </c>
      <c r="K58" s="240">
        <f t="shared" si="14"/>
        <v>0</v>
      </c>
      <c r="L58" s="241">
        <f t="shared" si="15"/>
        <v>0</v>
      </c>
      <c r="M58" s="242">
        <f t="shared" si="16"/>
        <v>0</v>
      </c>
    </row>
    <row r="59" spans="1:13">
      <c r="A59" s="243">
        <v>15</v>
      </c>
      <c r="B59" s="86"/>
      <c r="C59" s="86"/>
      <c r="D59" s="85"/>
      <c r="E59" s="84"/>
      <c r="F59" s="83"/>
      <c r="G59" s="82"/>
      <c r="H59" s="81"/>
      <c r="I59" s="81"/>
      <c r="J59" s="239">
        <f t="shared" si="13"/>
        <v>0</v>
      </c>
      <c r="K59" s="240">
        <f t="shared" si="14"/>
        <v>0</v>
      </c>
      <c r="L59" s="241">
        <f t="shared" si="15"/>
        <v>0</v>
      </c>
      <c r="M59" s="242">
        <f t="shared" si="16"/>
        <v>0</v>
      </c>
    </row>
    <row r="60" spans="1:13">
      <c r="A60" s="243">
        <v>16</v>
      </c>
      <c r="B60" s="86"/>
      <c r="C60" s="86"/>
      <c r="D60" s="85"/>
      <c r="E60" s="84"/>
      <c r="F60" s="83"/>
      <c r="G60" s="82"/>
      <c r="H60" s="81"/>
      <c r="I60" s="81"/>
      <c r="J60" s="239">
        <f t="shared" si="13"/>
        <v>0</v>
      </c>
      <c r="K60" s="240">
        <f t="shared" si="14"/>
        <v>0</v>
      </c>
      <c r="L60" s="241">
        <f t="shared" si="15"/>
        <v>0</v>
      </c>
      <c r="M60" s="242">
        <f t="shared" si="16"/>
        <v>0</v>
      </c>
    </row>
    <row r="61" spans="1:13">
      <c r="A61" s="243">
        <v>17</v>
      </c>
      <c r="B61" s="86"/>
      <c r="C61" s="86"/>
      <c r="D61" s="85"/>
      <c r="E61" s="84"/>
      <c r="F61" s="83"/>
      <c r="G61" s="82"/>
      <c r="H61" s="81"/>
      <c r="I61" s="81"/>
      <c r="J61" s="239">
        <f t="shared" si="13"/>
        <v>0</v>
      </c>
      <c r="K61" s="240">
        <f t="shared" si="14"/>
        <v>0</v>
      </c>
      <c r="L61" s="241">
        <f t="shared" si="15"/>
        <v>0</v>
      </c>
      <c r="M61" s="242">
        <f t="shared" si="16"/>
        <v>0</v>
      </c>
    </row>
    <row r="62" spans="1:13">
      <c r="A62" s="243">
        <v>18</v>
      </c>
      <c r="B62" s="86"/>
      <c r="C62" s="86"/>
      <c r="D62" s="85"/>
      <c r="E62" s="84"/>
      <c r="F62" s="83"/>
      <c r="G62" s="82"/>
      <c r="H62" s="81"/>
      <c r="I62" s="81"/>
      <c r="J62" s="239">
        <f t="shared" si="13"/>
        <v>0</v>
      </c>
      <c r="K62" s="240">
        <f t="shared" si="14"/>
        <v>0</v>
      </c>
      <c r="L62" s="241">
        <f t="shared" si="15"/>
        <v>0</v>
      </c>
      <c r="M62" s="242">
        <f t="shared" si="16"/>
        <v>0</v>
      </c>
    </row>
    <row r="63" spans="1:13">
      <c r="A63" s="243">
        <v>19</v>
      </c>
      <c r="B63" s="86"/>
      <c r="C63" s="86"/>
      <c r="D63" s="85"/>
      <c r="E63" s="84"/>
      <c r="F63" s="83"/>
      <c r="G63" s="82"/>
      <c r="H63" s="81"/>
      <c r="I63" s="81"/>
      <c r="J63" s="239">
        <f t="shared" si="13"/>
        <v>0</v>
      </c>
      <c r="K63" s="240">
        <f t="shared" si="14"/>
        <v>0</v>
      </c>
      <c r="L63" s="241">
        <f t="shared" si="15"/>
        <v>0</v>
      </c>
      <c r="M63" s="242">
        <f t="shared" si="16"/>
        <v>0</v>
      </c>
    </row>
    <row r="64" spans="1:13" ht="13.9" thickBot="1">
      <c r="A64" s="244">
        <v>20</v>
      </c>
      <c r="B64" s="80"/>
      <c r="C64" s="80"/>
      <c r="D64" s="79"/>
      <c r="E64" s="78"/>
      <c r="F64" s="77"/>
      <c r="G64" s="76"/>
      <c r="H64" s="75"/>
      <c r="I64" s="75"/>
      <c r="J64" s="245">
        <f t="shared" si="13"/>
        <v>0</v>
      </c>
      <c r="K64" s="246">
        <f t="shared" si="14"/>
        <v>0</v>
      </c>
      <c r="L64" s="247">
        <f t="shared" si="15"/>
        <v>0</v>
      </c>
      <c r="M64" s="248">
        <f t="shared" si="16"/>
        <v>0</v>
      </c>
    </row>
    <row r="67" spans="1:13" ht="15.6">
      <c r="A67" s="221" t="s">
        <v>139</v>
      </c>
    </row>
    <row r="68" spans="1:13" ht="5.0999999999999996" customHeight="1" thickBot="1"/>
    <row r="69" spans="1:13" s="220" customFormat="1" ht="17.100000000000001" customHeight="1">
      <c r="A69" s="479" t="s">
        <v>139</v>
      </c>
      <c r="B69" s="480"/>
      <c r="C69" s="250" t="str">
        <f>+IF(ISBLANK('1b Formulář_kategorie podniku'!G11),"",YEAR('1b Formulář_kategorie podniku'!G11)-2)</f>
        <v/>
      </c>
      <c r="D69" s="222"/>
      <c r="E69" s="222"/>
      <c r="F69" s="223"/>
      <c r="G69" s="222"/>
      <c r="H69" s="222"/>
      <c r="I69" s="222"/>
      <c r="J69" s="222"/>
      <c r="K69" s="222"/>
      <c r="L69" s="222"/>
    </row>
    <row r="70" spans="1:13" s="220" customFormat="1" ht="17.100000000000001" customHeight="1" thickBot="1">
      <c r="A70" s="481" t="s">
        <v>140</v>
      </c>
      <c r="B70" s="482"/>
      <c r="C70" s="151"/>
      <c r="D70" s="222"/>
      <c r="E70" s="222"/>
      <c r="F70" s="223"/>
      <c r="G70" s="222"/>
      <c r="H70" s="222"/>
      <c r="I70" s="222"/>
      <c r="J70" s="222"/>
      <c r="K70" s="222"/>
      <c r="L70" s="222"/>
    </row>
    <row r="71" spans="1:13" ht="5.0999999999999996" customHeight="1" thickBot="1">
      <c r="C71" s="251"/>
    </row>
    <row r="72" spans="1:13" s="229" customFormat="1" ht="53.45" thickBot="1">
      <c r="A72" s="224" t="s">
        <v>124</v>
      </c>
      <c r="B72" s="225" t="s">
        <v>125</v>
      </c>
      <c r="C72" s="225" t="s">
        <v>75</v>
      </c>
      <c r="D72" s="226" t="s">
        <v>126</v>
      </c>
      <c r="E72" s="225" t="s">
        <v>127</v>
      </c>
      <c r="F72" s="225" t="s">
        <v>104</v>
      </c>
      <c r="G72" s="225" t="s">
        <v>128</v>
      </c>
      <c r="H72" s="227" t="s">
        <v>129</v>
      </c>
      <c r="I72" s="227" t="s">
        <v>130</v>
      </c>
      <c r="J72" s="226" t="s">
        <v>131</v>
      </c>
      <c r="K72" s="225" t="s">
        <v>132</v>
      </c>
      <c r="L72" s="227" t="s">
        <v>133</v>
      </c>
      <c r="M72" s="228" t="s">
        <v>134</v>
      </c>
    </row>
    <row r="73" spans="1:13" s="198" customFormat="1" ht="20.100000000000001" customHeight="1" thickBot="1">
      <c r="A73" s="230"/>
      <c r="B73" s="231" t="s">
        <v>135</v>
      </c>
      <c r="C73" s="231"/>
      <c r="D73" s="232"/>
      <c r="E73" s="233"/>
      <c r="F73" s="234"/>
      <c r="G73" s="235"/>
      <c r="H73" s="236"/>
      <c r="I73" s="236"/>
      <c r="J73" s="232"/>
      <c r="K73" s="237">
        <f>SUM(K74:K93)</f>
        <v>0</v>
      </c>
      <c r="L73" s="237">
        <f t="shared" ref="L73:M73" si="17">SUM(L74:L93)</f>
        <v>0</v>
      </c>
      <c r="M73" s="237">
        <f t="shared" si="17"/>
        <v>0</v>
      </c>
    </row>
    <row r="74" spans="1:13">
      <c r="A74" s="238">
        <v>1</v>
      </c>
      <c r="B74" s="320"/>
      <c r="C74" s="320"/>
      <c r="D74" s="91"/>
      <c r="E74" s="90"/>
      <c r="F74" s="89"/>
      <c r="G74" s="88"/>
      <c r="H74" s="87"/>
      <c r="I74" s="87"/>
      <c r="J74" s="252">
        <f t="shared" ref="J74:J93" si="18">IF(OR(E74="A",E74="B",E74="C",E74="G",E74="I"),1,IF(OR(E74="D",E74="E",E74="F",E74="H"),D74,0))</f>
        <v>0</v>
      </c>
      <c r="K74" s="253">
        <f t="shared" ref="K74:K93" si="19">J74*F74</f>
        <v>0</v>
      </c>
      <c r="L74" s="254">
        <f t="shared" ref="L74:L93" si="20">IF(AND(H74&gt;0,$G74="CZK"),$J74*H74,IF(AND(H74&gt;0,$G74="EUR",$C$70&gt;0),$J74*H74*$C$70,0))</f>
        <v>0</v>
      </c>
      <c r="M74" s="255">
        <f t="shared" ref="M74:M93" si="21">IF(AND(I74&gt;0,$G74="CZK"),$J74*I74,IF(AND(I74&gt;0,$G74="EUR",$C$70&gt;0),$J74*I74*$C$70,0))</f>
        <v>0</v>
      </c>
    </row>
    <row r="75" spans="1:13">
      <c r="A75" s="243">
        <v>2</v>
      </c>
      <c r="B75" s="86"/>
      <c r="C75" s="92"/>
      <c r="D75" s="91"/>
      <c r="E75" s="90"/>
      <c r="F75" s="89"/>
      <c r="G75" s="88"/>
      <c r="H75" s="87"/>
      <c r="I75" s="87"/>
      <c r="J75" s="239">
        <f t="shared" si="18"/>
        <v>0</v>
      </c>
      <c r="K75" s="240">
        <f t="shared" si="19"/>
        <v>0</v>
      </c>
      <c r="L75" s="241">
        <f t="shared" si="20"/>
        <v>0</v>
      </c>
      <c r="M75" s="242">
        <f t="shared" si="21"/>
        <v>0</v>
      </c>
    </row>
    <row r="76" spans="1:13">
      <c r="A76" s="243">
        <v>3</v>
      </c>
      <c r="B76" s="86"/>
      <c r="C76" s="86"/>
      <c r="D76" s="85"/>
      <c r="E76" s="84"/>
      <c r="F76" s="83"/>
      <c r="G76" s="82"/>
      <c r="H76" s="81"/>
      <c r="I76" s="81"/>
      <c r="J76" s="239">
        <f t="shared" si="18"/>
        <v>0</v>
      </c>
      <c r="K76" s="240">
        <f t="shared" si="19"/>
        <v>0</v>
      </c>
      <c r="L76" s="241">
        <f t="shared" si="20"/>
        <v>0</v>
      </c>
      <c r="M76" s="242">
        <f t="shared" si="21"/>
        <v>0</v>
      </c>
    </row>
    <row r="77" spans="1:13">
      <c r="A77" s="243">
        <v>4</v>
      </c>
      <c r="B77" s="86"/>
      <c r="C77" s="86"/>
      <c r="D77" s="85"/>
      <c r="E77" s="84"/>
      <c r="F77" s="83"/>
      <c r="G77" s="82"/>
      <c r="H77" s="81"/>
      <c r="I77" s="81"/>
      <c r="J77" s="239">
        <f t="shared" si="18"/>
        <v>0</v>
      </c>
      <c r="K77" s="240">
        <f t="shared" si="19"/>
        <v>0</v>
      </c>
      <c r="L77" s="241">
        <f t="shared" si="20"/>
        <v>0</v>
      </c>
      <c r="M77" s="242">
        <f t="shared" si="21"/>
        <v>0</v>
      </c>
    </row>
    <row r="78" spans="1:13">
      <c r="A78" s="243">
        <v>5</v>
      </c>
      <c r="B78" s="86"/>
      <c r="C78" s="86"/>
      <c r="D78" s="85"/>
      <c r="E78" s="84"/>
      <c r="F78" s="83"/>
      <c r="G78" s="82"/>
      <c r="H78" s="81"/>
      <c r="I78" s="81"/>
      <c r="J78" s="239">
        <f t="shared" si="18"/>
        <v>0</v>
      </c>
      <c r="K78" s="240">
        <f t="shared" si="19"/>
        <v>0</v>
      </c>
      <c r="L78" s="241">
        <f t="shared" si="20"/>
        <v>0</v>
      </c>
      <c r="M78" s="242">
        <f t="shared" si="21"/>
        <v>0</v>
      </c>
    </row>
    <row r="79" spans="1:13">
      <c r="A79" s="243">
        <v>6</v>
      </c>
      <c r="B79" s="86"/>
      <c r="C79" s="86"/>
      <c r="D79" s="85"/>
      <c r="E79" s="84"/>
      <c r="F79" s="83"/>
      <c r="G79" s="82"/>
      <c r="H79" s="81"/>
      <c r="I79" s="81"/>
      <c r="J79" s="239">
        <f t="shared" si="18"/>
        <v>0</v>
      </c>
      <c r="K79" s="240">
        <f t="shared" si="19"/>
        <v>0</v>
      </c>
      <c r="L79" s="241">
        <f t="shared" si="20"/>
        <v>0</v>
      </c>
      <c r="M79" s="242">
        <f t="shared" si="21"/>
        <v>0</v>
      </c>
    </row>
    <row r="80" spans="1:13">
      <c r="A80" s="243">
        <v>7</v>
      </c>
      <c r="B80" s="86"/>
      <c r="C80" s="86"/>
      <c r="D80" s="85"/>
      <c r="E80" s="84"/>
      <c r="F80" s="83"/>
      <c r="G80" s="82"/>
      <c r="H80" s="81"/>
      <c r="I80" s="81"/>
      <c r="J80" s="239">
        <f t="shared" si="18"/>
        <v>0</v>
      </c>
      <c r="K80" s="240">
        <f t="shared" si="19"/>
        <v>0</v>
      </c>
      <c r="L80" s="241">
        <f t="shared" si="20"/>
        <v>0</v>
      </c>
      <c r="M80" s="242">
        <f t="shared" si="21"/>
        <v>0</v>
      </c>
    </row>
    <row r="81" spans="1:13">
      <c r="A81" s="243">
        <v>8</v>
      </c>
      <c r="B81" s="86"/>
      <c r="C81" s="86"/>
      <c r="D81" s="85"/>
      <c r="E81" s="84"/>
      <c r="F81" s="83"/>
      <c r="G81" s="82"/>
      <c r="H81" s="81"/>
      <c r="I81" s="81"/>
      <c r="J81" s="239">
        <f t="shared" si="18"/>
        <v>0</v>
      </c>
      <c r="K81" s="240">
        <f t="shared" si="19"/>
        <v>0</v>
      </c>
      <c r="L81" s="241">
        <f t="shared" si="20"/>
        <v>0</v>
      </c>
      <c r="M81" s="242">
        <f t="shared" si="21"/>
        <v>0</v>
      </c>
    </row>
    <row r="82" spans="1:13">
      <c r="A82" s="243">
        <v>9</v>
      </c>
      <c r="B82" s="86"/>
      <c r="C82" s="86"/>
      <c r="D82" s="85"/>
      <c r="E82" s="84"/>
      <c r="F82" s="83"/>
      <c r="G82" s="82"/>
      <c r="H82" s="81"/>
      <c r="I82" s="81"/>
      <c r="J82" s="239">
        <f t="shared" si="18"/>
        <v>0</v>
      </c>
      <c r="K82" s="240">
        <f t="shared" si="19"/>
        <v>0</v>
      </c>
      <c r="L82" s="241">
        <f t="shared" si="20"/>
        <v>0</v>
      </c>
      <c r="M82" s="242">
        <f t="shared" si="21"/>
        <v>0</v>
      </c>
    </row>
    <row r="83" spans="1:13">
      <c r="A83" s="243">
        <v>10</v>
      </c>
      <c r="B83" s="86"/>
      <c r="C83" s="86"/>
      <c r="D83" s="85"/>
      <c r="E83" s="84"/>
      <c r="F83" s="83"/>
      <c r="G83" s="82"/>
      <c r="H83" s="81"/>
      <c r="I83" s="81"/>
      <c r="J83" s="239">
        <f t="shared" si="18"/>
        <v>0</v>
      </c>
      <c r="K83" s="240">
        <f t="shared" si="19"/>
        <v>0</v>
      </c>
      <c r="L83" s="241">
        <f t="shared" si="20"/>
        <v>0</v>
      </c>
      <c r="M83" s="242">
        <f t="shared" si="21"/>
        <v>0</v>
      </c>
    </row>
    <row r="84" spans="1:13">
      <c r="A84" s="243">
        <v>11</v>
      </c>
      <c r="B84" s="86"/>
      <c r="C84" s="86"/>
      <c r="D84" s="85"/>
      <c r="E84" s="84"/>
      <c r="F84" s="83"/>
      <c r="G84" s="82"/>
      <c r="H84" s="81"/>
      <c r="I84" s="81"/>
      <c r="J84" s="239">
        <f t="shared" si="18"/>
        <v>0</v>
      </c>
      <c r="K84" s="240">
        <f t="shared" si="19"/>
        <v>0</v>
      </c>
      <c r="L84" s="241">
        <f t="shared" si="20"/>
        <v>0</v>
      </c>
      <c r="M84" s="242">
        <f t="shared" si="21"/>
        <v>0</v>
      </c>
    </row>
    <row r="85" spans="1:13">
      <c r="A85" s="243">
        <v>12</v>
      </c>
      <c r="B85" s="86"/>
      <c r="C85" s="86"/>
      <c r="D85" s="85"/>
      <c r="E85" s="84"/>
      <c r="F85" s="83"/>
      <c r="G85" s="82"/>
      <c r="H85" s="81"/>
      <c r="I85" s="81"/>
      <c r="J85" s="239">
        <f t="shared" si="18"/>
        <v>0</v>
      </c>
      <c r="K85" s="240">
        <f t="shared" si="19"/>
        <v>0</v>
      </c>
      <c r="L85" s="241">
        <f t="shared" si="20"/>
        <v>0</v>
      </c>
      <c r="M85" s="242">
        <f t="shared" si="21"/>
        <v>0</v>
      </c>
    </row>
    <row r="86" spans="1:13">
      <c r="A86" s="243">
        <v>13</v>
      </c>
      <c r="B86" s="86"/>
      <c r="C86" s="86"/>
      <c r="D86" s="85"/>
      <c r="E86" s="84"/>
      <c r="F86" s="83"/>
      <c r="G86" s="82"/>
      <c r="H86" s="81"/>
      <c r="I86" s="81"/>
      <c r="J86" s="239">
        <f t="shared" si="18"/>
        <v>0</v>
      </c>
      <c r="K86" s="240">
        <f t="shared" si="19"/>
        <v>0</v>
      </c>
      <c r="L86" s="241">
        <f t="shared" si="20"/>
        <v>0</v>
      </c>
      <c r="M86" s="242">
        <f t="shared" si="21"/>
        <v>0</v>
      </c>
    </row>
    <row r="87" spans="1:13">
      <c r="A87" s="243">
        <v>14</v>
      </c>
      <c r="B87" s="86"/>
      <c r="C87" s="86"/>
      <c r="D87" s="85"/>
      <c r="E87" s="84"/>
      <c r="F87" s="83"/>
      <c r="G87" s="82"/>
      <c r="H87" s="81"/>
      <c r="I87" s="81"/>
      <c r="J87" s="239">
        <f t="shared" si="18"/>
        <v>0</v>
      </c>
      <c r="K87" s="240">
        <f t="shared" si="19"/>
        <v>0</v>
      </c>
      <c r="L87" s="241">
        <f t="shared" si="20"/>
        <v>0</v>
      </c>
      <c r="M87" s="242">
        <f t="shared" si="21"/>
        <v>0</v>
      </c>
    </row>
    <row r="88" spans="1:13">
      <c r="A88" s="243">
        <v>15</v>
      </c>
      <c r="B88" s="86"/>
      <c r="C88" s="86"/>
      <c r="D88" s="85"/>
      <c r="E88" s="84"/>
      <c r="F88" s="83"/>
      <c r="G88" s="82"/>
      <c r="H88" s="81"/>
      <c r="I88" s="81"/>
      <c r="J88" s="239">
        <f t="shared" si="18"/>
        <v>0</v>
      </c>
      <c r="K88" s="240">
        <f t="shared" si="19"/>
        <v>0</v>
      </c>
      <c r="L88" s="241">
        <f t="shared" si="20"/>
        <v>0</v>
      </c>
      <c r="M88" s="242">
        <f t="shared" si="21"/>
        <v>0</v>
      </c>
    </row>
    <row r="89" spans="1:13">
      <c r="A89" s="243">
        <v>16</v>
      </c>
      <c r="B89" s="86"/>
      <c r="C89" s="86"/>
      <c r="D89" s="85"/>
      <c r="E89" s="84"/>
      <c r="F89" s="83"/>
      <c r="G89" s="82"/>
      <c r="H89" s="81"/>
      <c r="I89" s="81"/>
      <c r="J89" s="239">
        <f t="shared" si="18"/>
        <v>0</v>
      </c>
      <c r="K89" s="240">
        <f t="shared" si="19"/>
        <v>0</v>
      </c>
      <c r="L89" s="241">
        <f t="shared" si="20"/>
        <v>0</v>
      </c>
      <c r="M89" s="242">
        <f t="shared" si="21"/>
        <v>0</v>
      </c>
    </row>
    <row r="90" spans="1:13">
      <c r="A90" s="243">
        <v>17</v>
      </c>
      <c r="B90" s="86"/>
      <c r="C90" s="86"/>
      <c r="D90" s="85"/>
      <c r="E90" s="84"/>
      <c r="F90" s="83"/>
      <c r="G90" s="82"/>
      <c r="H90" s="81"/>
      <c r="I90" s="81"/>
      <c r="J90" s="239">
        <f t="shared" si="18"/>
        <v>0</v>
      </c>
      <c r="K90" s="240">
        <f t="shared" si="19"/>
        <v>0</v>
      </c>
      <c r="L90" s="241">
        <f t="shared" si="20"/>
        <v>0</v>
      </c>
      <c r="M90" s="242">
        <f t="shared" si="21"/>
        <v>0</v>
      </c>
    </row>
    <row r="91" spans="1:13">
      <c r="A91" s="243">
        <v>18</v>
      </c>
      <c r="B91" s="86"/>
      <c r="C91" s="86"/>
      <c r="D91" s="85"/>
      <c r="E91" s="84"/>
      <c r="F91" s="83"/>
      <c r="G91" s="82"/>
      <c r="H91" s="81"/>
      <c r="I91" s="81"/>
      <c r="J91" s="239">
        <f t="shared" si="18"/>
        <v>0</v>
      </c>
      <c r="K91" s="240">
        <f t="shared" si="19"/>
        <v>0</v>
      </c>
      <c r="L91" s="241">
        <f t="shared" si="20"/>
        <v>0</v>
      </c>
      <c r="M91" s="242">
        <f t="shared" si="21"/>
        <v>0</v>
      </c>
    </row>
    <row r="92" spans="1:13">
      <c r="A92" s="243">
        <v>19</v>
      </c>
      <c r="B92" s="86"/>
      <c r="C92" s="86"/>
      <c r="D92" s="85"/>
      <c r="E92" s="84"/>
      <c r="F92" s="83"/>
      <c r="G92" s="82"/>
      <c r="H92" s="81"/>
      <c r="I92" s="81"/>
      <c r="J92" s="239">
        <f t="shared" si="18"/>
        <v>0</v>
      </c>
      <c r="K92" s="240">
        <f t="shared" si="19"/>
        <v>0</v>
      </c>
      <c r="L92" s="241">
        <f t="shared" si="20"/>
        <v>0</v>
      </c>
      <c r="M92" s="242">
        <f t="shared" si="21"/>
        <v>0</v>
      </c>
    </row>
    <row r="93" spans="1:13" ht="13.9" thickBot="1">
      <c r="A93" s="244">
        <v>20</v>
      </c>
      <c r="B93" s="80"/>
      <c r="C93" s="80"/>
      <c r="D93" s="79"/>
      <c r="E93" s="78"/>
      <c r="F93" s="77"/>
      <c r="G93" s="76"/>
      <c r="H93" s="75"/>
      <c r="I93" s="75"/>
      <c r="J93" s="245">
        <f t="shared" si="18"/>
        <v>0</v>
      </c>
      <c r="K93" s="246">
        <f t="shared" si="19"/>
        <v>0</v>
      </c>
      <c r="L93" s="247">
        <f t="shared" si="20"/>
        <v>0</v>
      </c>
      <c r="M93" s="248">
        <f t="shared" si="21"/>
        <v>0</v>
      </c>
    </row>
  </sheetData>
  <sheetProtection algorithmName="SHA-512" hashValue="Ab9y7riXIhaPK0dvktoPHrPR+Ia8jshQbXyyXhgJ0dAaFWn1qgfHt2vqnDs6Sh09eqe+he/cgkObicVoo84UpQ==" saltValue="JmM9e24T+pxuFuopEjb2eQ=="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6" id="{5033F5AB-CBB6-452B-B50C-5D61641CA9DD}">
            <xm:f>'1b Formulář_kategorie podniku'!$P$44=TRUE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3" id="{2FC7B301-25AC-41A5-9D6D-91837A4DED0E}">
            <xm:f>'1b Formulář_kategorie podniku'!$N$41="VELKÝ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podniku'!$P$62&gt;=0.25</xm:f>
            <x14:dxf>
              <fill>
                <patternFill>
                  <bgColor theme="2"/>
                </patternFill>
              </fill>
            </x14:dxf>
          </x14:cfRule>
          <xm:sqref>B16:I16 A44:M64</xm:sqref>
        </x14:conditionalFormatting>
        <x14:conditionalFormatting xmlns:xm="http://schemas.microsoft.com/office/excel/2006/main">
          <x14:cfRule type="expression" priority="1" id="{F3374BB7-9BFE-4FDE-81E1-DC464EC73EC3}">
            <xm:f>'1b Formulář_kategorie podniku'!$P$62&gt;=0.25</xm:f>
            <x14:dxf>
              <fill>
                <patternFill>
                  <bgColor theme="2"/>
                </patternFill>
              </fill>
            </x14:dxf>
          </x14:cfRule>
          <xm:sqref>C11</xm:sqref>
        </x14:conditionalFormatting>
        <x14:conditionalFormatting xmlns:xm="http://schemas.microsoft.com/office/excel/2006/main">
          <x14:cfRule type="expression" priority="7" id="{2D198678-A9D2-47F4-A438-364D7DD5EECD}">
            <xm:f>'1b Formulář_kategorie podniku'!$P$51&gt;=0.25</xm:f>
            <x14:dxf>
              <fill>
                <patternFill>
                  <bgColor theme="2"/>
                </patternFill>
              </fill>
            </x14:dxf>
          </x14:cfRule>
          <xm:sqref>C11:C12 A15:M35</xm:sqref>
        </x14:conditionalFormatting>
        <x14:conditionalFormatting xmlns:xm="http://schemas.microsoft.com/office/excel/2006/main">
          <x14:cfRule type="expression" priority="5" id="{54230F02-BC36-48A3-B455-5FE2A737CF34}">
            <xm:f>'1b Formulář_kategorie podniku'!$P$62&gt;=0.25</xm:f>
            <x14:dxf>
              <fill>
                <patternFill>
                  <bgColor theme="2"/>
                </patternFill>
              </fill>
            </x14:dxf>
          </x14:cfRule>
          <xm:sqref>C40:C41</xm:sqref>
        </x14:conditionalFormatting>
        <x14:conditionalFormatting xmlns:xm="http://schemas.microsoft.com/office/excel/2006/main">
          <x14:cfRule type="expression" priority="4" id="{C100F92A-D80A-4615-B8A7-5595722B9CEA}">
            <xm:f>'1b Formulář_kategorie podniku'!$P$73&gt;=0.25</xm:f>
            <x14:dxf>
              <fill>
                <patternFill>
                  <bgColor theme="2"/>
                </patternFill>
              </fill>
            </x14:dxf>
          </x14:cfRule>
          <xm:sqref>P14 C69:C70 A73:M93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pane="bottomLeft" activeCell="G47" sqref="G47"/>
      <selection activeCell="G47" sqref="G47"/>
    </sheetView>
  </sheetViews>
  <sheetFormatPr defaultColWidth="8" defaultRowHeight="13.15"/>
  <cols>
    <col min="1" max="1" width="9.5" style="73" customWidth="1"/>
    <col min="2" max="2" width="22.5" style="96" customWidth="1"/>
    <col min="3" max="3" width="10.125" style="95" customWidth="1"/>
    <col min="4" max="4" width="71.125" style="94" customWidth="1"/>
    <col min="5" max="5" width="12.125" style="73" customWidth="1"/>
    <col min="6" max="6" width="13.625" style="73" customWidth="1"/>
    <col min="7" max="7" width="14.625" style="95" customWidth="1"/>
    <col min="8" max="8" width="44.5" style="94" customWidth="1"/>
    <col min="9" max="16384" width="8" style="93"/>
  </cols>
  <sheetData>
    <row r="1" spans="1:8" ht="40.5" customHeight="1">
      <c r="A1" s="489" t="s">
        <v>141</v>
      </c>
      <c r="B1" s="489"/>
      <c r="C1" s="489"/>
      <c r="D1" s="489"/>
      <c r="E1" s="489"/>
      <c r="F1" s="489"/>
      <c r="G1" s="489"/>
      <c r="H1" s="489"/>
    </row>
    <row r="2" spans="1:8" ht="18" customHeight="1">
      <c r="A2" s="493" t="s">
        <v>142</v>
      </c>
      <c r="B2" s="494"/>
      <c r="C2" s="494"/>
      <c r="D2" s="494"/>
      <c r="E2" s="494"/>
      <c r="F2" s="494"/>
      <c r="G2" s="494"/>
      <c r="H2" s="495"/>
    </row>
    <row r="3" spans="1:8" s="101" customFormat="1" ht="55.15">
      <c r="A3" s="103" t="s">
        <v>143</v>
      </c>
      <c r="B3" s="103" t="s">
        <v>144</v>
      </c>
      <c r="C3" s="103" t="s">
        <v>131</v>
      </c>
      <c r="D3" s="103" t="s">
        <v>145</v>
      </c>
      <c r="E3" s="102" t="s">
        <v>146</v>
      </c>
      <c r="F3" s="102" t="s">
        <v>147</v>
      </c>
      <c r="G3" s="102" t="s">
        <v>148</v>
      </c>
      <c r="H3" s="102" t="s">
        <v>149</v>
      </c>
    </row>
    <row r="4" spans="1:8" s="100" customFormat="1" ht="33.950000000000003" customHeight="1">
      <c r="A4" s="488" t="s">
        <v>150</v>
      </c>
      <c r="B4" s="488"/>
      <c r="C4" s="488"/>
      <c r="D4" s="488"/>
      <c r="E4" s="488"/>
      <c r="F4" s="488"/>
      <c r="G4" s="488"/>
      <c r="H4" s="488"/>
    </row>
    <row r="5" spans="1:8" s="94" customFormat="1" ht="79.150000000000006">
      <c r="A5" s="174" t="s">
        <v>151</v>
      </c>
      <c r="B5" s="175" t="s">
        <v>152</v>
      </c>
      <c r="C5" s="176">
        <v>1</v>
      </c>
      <c r="D5" s="307" t="s">
        <v>153</v>
      </c>
      <c r="E5" s="98" t="s">
        <v>154</v>
      </c>
      <c r="F5" s="173" t="s">
        <v>155</v>
      </c>
      <c r="G5" s="97" t="s">
        <v>156</v>
      </c>
      <c r="H5" s="97" t="s">
        <v>157</v>
      </c>
    </row>
    <row r="6" spans="1:8" s="94" customFormat="1" ht="213.6" customHeight="1">
      <c r="A6" s="490" t="s">
        <v>158</v>
      </c>
      <c r="B6" s="491" t="s">
        <v>159</v>
      </c>
      <c r="C6" s="492">
        <v>1</v>
      </c>
      <c r="D6" s="99" t="s">
        <v>160</v>
      </c>
      <c r="E6" s="98" t="s">
        <v>161</v>
      </c>
      <c r="F6" s="487" t="s">
        <v>162</v>
      </c>
      <c r="G6" s="97" t="s">
        <v>163</v>
      </c>
      <c r="H6" s="97" t="s">
        <v>157</v>
      </c>
    </row>
    <row r="7" spans="1:8" s="94" customFormat="1" ht="149.1" customHeight="1">
      <c r="A7" s="490"/>
      <c r="B7" s="491"/>
      <c r="C7" s="492"/>
      <c r="D7" s="99" t="s">
        <v>164</v>
      </c>
      <c r="E7" s="98" t="s">
        <v>161</v>
      </c>
      <c r="F7" s="487"/>
      <c r="G7" s="97" t="s">
        <v>157</v>
      </c>
      <c r="H7" s="173" t="s">
        <v>165</v>
      </c>
    </row>
    <row r="8" spans="1:8" s="94" customFormat="1" ht="92.45">
      <c r="A8" s="174" t="s">
        <v>166</v>
      </c>
      <c r="B8" s="175" t="s">
        <v>167</v>
      </c>
      <c r="C8" s="176">
        <v>1</v>
      </c>
      <c r="D8" s="173" t="s">
        <v>168</v>
      </c>
      <c r="E8" s="97" t="s">
        <v>161</v>
      </c>
      <c r="F8" s="173" t="s">
        <v>169</v>
      </c>
      <c r="G8" s="97" t="s">
        <v>170</v>
      </c>
      <c r="H8" s="173" t="s">
        <v>171</v>
      </c>
    </row>
    <row r="9" spans="1:8" s="94" customFormat="1" ht="102.6" customHeight="1">
      <c r="A9" s="174" t="s">
        <v>172</v>
      </c>
      <c r="B9" s="175" t="s">
        <v>173</v>
      </c>
      <c r="C9" s="97" t="s">
        <v>174</v>
      </c>
      <c r="D9" s="305" t="s">
        <v>175</v>
      </c>
      <c r="E9" s="97" t="s">
        <v>161</v>
      </c>
      <c r="F9" s="173" t="s">
        <v>176</v>
      </c>
      <c r="G9" s="97" t="s">
        <v>177</v>
      </c>
      <c r="H9" s="173" t="s">
        <v>178</v>
      </c>
    </row>
    <row r="10" spans="1:8" s="94" customFormat="1" ht="132.94999999999999" customHeight="1">
      <c r="A10" s="174" t="s">
        <v>179</v>
      </c>
      <c r="B10" s="175" t="s">
        <v>180</v>
      </c>
      <c r="C10" s="97" t="s">
        <v>181</v>
      </c>
      <c r="D10" s="173" t="s">
        <v>182</v>
      </c>
      <c r="E10" s="97" t="s">
        <v>161</v>
      </c>
      <c r="F10" s="173" t="s">
        <v>183</v>
      </c>
      <c r="G10" s="97" t="s">
        <v>184</v>
      </c>
      <c r="H10" s="173" t="s">
        <v>185</v>
      </c>
    </row>
    <row r="11" spans="1:8" s="94" customFormat="1" ht="116.45" customHeight="1">
      <c r="A11" s="174" t="s">
        <v>186</v>
      </c>
      <c r="B11" s="175" t="s">
        <v>187</v>
      </c>
      <c r="C11" s="97" t="s">
        <v>174</v>
      </c>
      <c r="D11" s="173" t="s">
        <v>188</v>
      </c>
      <c r="E11" s="97" t="s">
        <v>161</v>
      </c>
      <c r="F11" s="173" t="s">
        <v>183</v>
      </c>
      <c r="G11" s="97" t="s">
        <v>189</v>
      </c>
      <c r="H11" s="173" t="s">
        <v>190</v>
      </c>
    </row>
    <row r="12" spans="1:8" s="94" customFormat="1" ht="152.44999999999999" customHeight="1">
      <c r="A12" s="174" t="s">
        <v>191</v>
      </c>
      <c r="B12" s="175" t="s">
        <v>192</v>
      </c>
      <c r="C12" s="176">
        <v>1</v>
      </c>
      <c r="D12" s="306" t="s">
        <v>193</v>
      </c>
      <c r="E12" s="97" t="s">
        <v>161</v>
      </c>
      <c r="F12" s="173" t="s">
        <v>194</v>
      </c>
      <c r="G12" s="97" t="s">
        <v>195</v>
      </c>
      <c r="H12" s="173" t="s">
        <v>196</v>
      </c>
    </row>
    <row r="13" spans="1:8" s="94" customFormat="1" ht="109.5" customHeight="1">
      <c r="A13" s="174" t="s">
        <v>197</v>
      </c>
      <c r="B13" s="175" t="s">
        <v>198</v>
      </c>
      <c r="C13" s="97" t="s">
        <v>199</v>
      </c>
      <c r="D13" s="305" t="s">
        <v>200</v>
      </c>
      <c r="E13" s="97" t="s">
        <v>161</v>
      </c>
      <c r="F13" s="173" t="s">
        <v>201</v>
      </c>
      <c r="G13" s="97" t="s">
        <v>202</v>
      </c>
      <c r="H13" s="173" t="s">
        <v>203</v>
      </c>
    </row>
    <row r="14" spans="1:8" s="94" customFormat="1" ht="128.44999999999999" customHeight="1">
      <c r="A14" s="174" t="s">
        <v>204</v>
      </c>
      <c r="B14" s="175" t="s">
        <v>205</v>
      </c>
      <c r="C14" s="176">
        <v>1</v>
      </c>
      <c r="D14" s="305" t="s">
        <v>206</v>
      </c>
      <c r="E14" s="97" t="s">
        <v>161</v>
      </c>
      <c r="F14" s="173" t="s">
        <v>194</v>
      </c>
      <c r="G14" s="97" t="s">
        <v>207</v>
      </c>
      <c r="H14" s="173" t="s">
        <v>208</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pane="bottomRight" activeCell="G47" sqref="G47"/>
      <selection pane="bottomLeft" activeCell="G47" sqref="G47"/>
      <selection pane="topRight" activeCell="G47" sqref="G47"/>
    </sheetView>
  </sheetViews>
  <sheetFormatPr defaultColWidth="11" defaultRowHeight="15.6"/>
  <sheetData>
    <row r="1" spans="1:12" ht="18" thickBot="1">
      <c r="A1" s="476" t="s">
        <v>209</v>
      </c>
      <c r="B1" s="477"/>
      <c r="C1" s="477"/>
      <c r="D1" s="477"/>
      <c r="E1" s="477"/>
      <c r="F1" s="477"/>
      <c r="G1" s="477"/>
      <c r="H1" s="477"/>
      <c r="I1" s="477"/>
      <c r="J1" s="477"/>
      <c r="K1" s="477"/>
      <c r="L1" s="478"/>
    </row>
    <row r="3" spans="1:12" ht="36.6" customHeight="1"/>
    <row r="35" spans="1:1" ht="26.25" customHeight="1"/>
    <row r="40" spans="1:1">
      <c r="A40" s="71"/>
    </row>
    <row r="41" spans="1:1">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92"/>
  <sheetViews>
    <sheetView showGridLines="0" workbookViewId="0">
      <pane xSplit="2" ySplit="1" topLeftCell="C2" activePane="bottomRight" state="frozen"/>
      <selection pane="bottomRight" activeCell="B17" sqref="B17"/>
      <selection pane="bottomLeft" activeCell="G47" sqref="G47"/>
      <selection pane="topRight" activeCell="G47" sqref="G47"/>
    </sheetView>
  </sheetViews>
  <sheetFormatPr defaultColWidth="11" defaultRowHeight="13.15"/>
  <cols>
    <col min="1" max="1" width="3.125" style="58" customWidth="1"/>
    <col min="2" max="2" width="50.125" style="63" customWidth="1"/>
    <col min="3" max="3" width="7.5" style="57" customWidth="1"/>
    <col min="4" max="4" width="44.375" style="58" customWidth="1"/>
    <col min="5" max="5" width="43" style="58" customWidth="1"/>
    <col min="6" max="16384" width="11" style="58"/>
  </cols>
  <sheetData>
    <row r="1" spans="2:8" ht="18" thickBot="1">
      <c r="B1" s="496" t="s">
        <v>210</v>
      </c>
      <c r="C1" s="497"/>
      <c r="D1" s="498"/>
      <c r="E1" s="322"/>
      <c r="F1" s="322"/>
      <c r="G1" s="322"/>
      <c r="H1" s="322"/>
    </row>
    <row r="3" spans="2:8" ht="13.9">
      <c r="B3" s="64" t="s">
        <v>211</v>
      </c>
      <c r="C3" s="323"/>
      <c r="D3" s="62" t="s">
        <v>212</v>
      </c>
      <c r="E3" s="62"/>
      <c r="F3" s="322"/>
      <c r="G3" s="322"/>
      <c r="H3" s="322"/>
    </row>
    <row r="4" spans="2:8">
      <c r="B4" s="56" t="s">
        <v>213</v>
      </c>
      <c r="C4" s="323"/>
      <c r="D4" s="56" t="s">
        <v>213</v>
      </c>
      <c r="E4" s="56" t="s">
        <v>214</v>
      </c>
      <c r="F4" s="322"/>
      <c r="G4" s="322"/>
      <c r="H4" s="322" t="str">
        <f>""</f>
        <v/>
      </c>
    </row>
    <row r="5" spans="2:8">
      <c r="B5" s="55" t="s">
        <v>215</v>
      </c>
      <c r="C5" s="323"/>
      <c r="D5" s="55" t="s">
        <v>216</v>
      </c>
      <c r="E5" s="55" t="str">
        <f>MID(D5,7,50)</f>
        <v>Fyzická osoba podnikající</v>
      </c>
      <c r="F5" s="322"/>
      <c r="G5" s="322"/>
      <c r="H5" s="322" t="str">
        <f>""</f>
        <v/>
      </c>
    </row>
    <row r="6" spans="2:8">
      <c r="B6" s="55" t="s">
        <v>217</v>
      </c>
      <c r="C6" s="323"/>
      <c r="D6" s="55" t="s">
        <v>218</v>
      </c>
      <c r="E6" s="55" t="str">
        <f t="shared" ref="E6:E8" si="0">MID(D6,7,50)</f>
        <v>Zahraniční fyzická osoba</v>
      </c>
      <c r="F6" s="322"/>
      <c r="G6" s="322"/>
      <c r="H6" s="322"/>
    </row>
    <row r="7" spans="2:8">
      <c r="B7" s="55" t="s">
        <v>219</v>
      </c>
      <c r="C7" s="323"/>
      <c r="D7" s="55" t="s">
        <v>220</v>
      </c>
      <c r="E7" s="55" t="str">
        <f t="shared" si="0"/>
        <v>Honební společenstvo</v>
      </c>
      <c r="F7" s="322"/>
      <c r="G7" s="322"/>
      <c r="H7" s="322"/>
    </row>
    <row r="8" spans="2:8">
      <c r="B8" s="55" t="s">
        <v>221</v>
      </c>
      <c r="C8" s="323"/>
      <c r="D8" s="55" t="s">
        <v>222</v>
      </c>
      <c r="E8" s="55" t="str">
        <f t="shared" si="0"/>
        <v>Fyzická osoba podnikající bez IČ</v>
      </c>
      <c r="F8" s="322"/>
      <c r="G8" s="322"/>
      <c r="H8" s="322"/>
    </row>
    <row r="9" spans="2:8">
      <c r="B9" s="55" t="s">
        <v>223</v>
      </c>
      <c r="C9" s="323"/>
      <c r="D9" s="55" t="s">
        <v>224</v>
      </c>
      <c r="E9" s="55"/>
      <c r="F9" s="322"/>
      <c r="G9" s="322"/>
      <c r="H9" s="322"/>
    </row>
    <row r="10" spans="2:8">
      <c r="B10" s="55" t="s">
        <v>225</v>
      </c>
      <c r="C10" s="323"/>
      <c r="D10" s="322"/>
      <c r="E10" s="322"/>
      <c r="F10" s="322"/>
      <c r="G10" s="322"/>
      <c r="H10" s="322"/>
    </row>
    <row r="11" spans="2:8" ht="13.9">
      <c r="B11" s="55" t="s">
        <v>226</v>
      </c>
      <c r="C11" s="323"/>
      <c r="D11" s="62" t="s">
        <v>227</v>
      </c>
      <c r="E11" s="62"/>
      <c r="F11" s="322"/>
      <c r="G11" s="322"/>
      <c r="H11" s="322"/>
    </row>
    <row r="12" spans="2:8">
      <c r="B12" s="55" t="s">
        <v>228</v>
      </c>
      <c r="C12" s="323"/>
      <c r="D12" s="56" t="s">
        <v>213</v>
      </c>
      <c r="E12" s="56" t="s">
        <v>214</v>
      </c>
      <c r="F12" s="322"/>
      <c r="G12" s="322"/>
      <c r="H12" s="322"/>
    </row>
    <row r="13" spans="2:8">
      <c r="B13" s="55" t="s">
        <v>229</v>
      </c>
      <c r="C13" s="323"/>
      <c r="D13" s="55" t="s">
        <v>216</v>
      </c>
      <c r="E13" s="55" t="str">
        <f t="shared" ref="E13:E29" si="1">MID(D13,7,50)</f>
        <v>Fyzická osoba podnikající</v>
      </c>
      <c r="F13" s="322"/>
      <c r="G13" s="322"/>
      <c r="H13" s="322"/>
    </row>
    <row r="14" spans="2:8">
      <c r="B14" s="55" t="s">
        <v>230</v>
      </c>
      <c r="C14" s="323"/>
      <c r="D14" s="55" t="s">
        <v>217</v>
      </c>
      <c r="E14" s="55" t="str">
        <f t="shared" si="1"/>
        <v>Veřejná obchodní společnost</v>
      </c>
      <c r="F14" s="322"/>
      <c r="G14" s="322"/>
      <c r="H14" s="322"/>
    </row>
    <row r="15" spans="2:8">
      <c r="B15" s="55" t="s">
        <v>231</v>
      </c>
      <c r="C15" s="323"/>
      <c r="D15" s="55" t="s">
        <v>219</v>
      </c>
      <c r="E15" s="55" t="str">
        <f t="shared" si="1"/>
        <v>Společnost s ručením omezeným</v>
      </c>
      <c r="F15" s="322"/>
      <c r="G15" s="322"/>
      <c r="H15" s="322"/>
    </row>
    <row r="16" spans="2:8">
      <c r="B16" s="55" t="s">
        <v>232</v>
      </c>
      <c r="C16" s="323"/>
      <c r="D16" s="55" t="s">
        <v>221</v>
      </c>
      <c r="E16" s="55" t="str">
        <f t="shared" si="1"/>
        <v>Společnost komanditní</v>
      </c>
      <c r="F16" s="322"/>
      <c r="G16" s="322"/>
      <c r="H16" s="322"/>
    </row>
    <row r="17" spans="2:5">
      <c r="B17" s="55" t="s">
        <v>233</v>
      </c>
      <c r="C17" s="323"/>
      <c r="D17" s="55" t="s">
        <v>226</v>
      </c>
      <c r="E17" s="55" t="str">
        <f t="shared" si="1"/>
        <v>Akciová společnost monokratická</v>
      </c>
    </row>
    <row r="18" spans="2:5">
      <c r="B18" s="55" t="s">
        <v>234</v>
      </c>
      <c r="C18" s="323"/>
      <c r="D18" s="55" t="s">
        <v>230</v>
      </c>
      <c r="E18" s="55" t="str">
        <f t="shared" si="1"/>
        <v>Komoditní burza</v>
      </c>
    </row>
    <row r="19" spans="2:5">
      <c r="B19" s="55" t="s">
        <v>235</v>
      </c>
      <c r="C19" s="323"/>
      <c r="D19" s="55" t="s">
        <v>231</v>
      </c>
      <c r="E19" s="55" t="str">
        <f t="shared" si="1"/>
        <v>Garanč. fond obchodníků s cennými papíry</v>
      </c>
    </row>
    <row r="20" spans="2:5">
      <c r="B20" s="55" t="s">
        <v>236</v>
      </c>
      <c r="C20" s="323"/>
      <c r="D20" s="55" t="s">
        <v>233</v>
      </c>
      <c r="E20" s="55" t="str">
        <f t="shared" si="1"/>
        <v>Družstvo</v>
      </c>
    </row>
    <row r="21" spans="2:5">
      <c r="B21" s="55" t="s">
        <v>237</v>
      </c>
      <c r="C21" s="323"/>
      <c r="D21" s="55" t="s">
        <v>234</v>
      </c>
      <c r="E21" s="55" t="str">
        <f t="shared" si="1"/>
        <v>Státní podnik</v>
      </c>
    </row>
    <row r="22" spans="2:5">
      <c r="B22" s="55" t="s">
        <v>238</v>
      </c>
      <c r="C22" s="323"/>
      <c r="D22" s="55" t="s">
        <v>235</v>
      </c>
      <c r="E22" s="55" t="str">
        <f t="shared" si="1"/>
        <v>Národní podnik</v>
      </c>
    </row>
    <row r="23" spans="2:5">
      <c r="B23" s="55" t="s">
        <v>239</v>
      </c>
      <c r="C23" s="323"/>
      <c r="D23" s="55" t="s">
        <v>240</v>
      </c>
      <c r="E23" s="55" t="str">
        <f t="shared" si="1"/>
        <v>Odštěpný závod zahraniční právnické osoby</v>
      </c>
    </row>
    <row r="24" spans="2:5">
      <c r="B24" s="55" t="s">
        <v>241</v>
      </c>
      <c r="C24" s="323"/>
      <c r="D24" s="55" t="s">
        <v>218</v>
      </c>
      <c r="E24" s="55" t="str">
        <f t="shared" si="1"/>
        <v>Zahraniční fyzická osoba</v>
      </c>
    </row>
    <row r="25" spans="2:5">
      <c r="B25" s="55" t="s">
        <v>242</v>
      </c>
      <c r="C25" s="323"/>
      <c r="D25" s="55" t="s">
        <v>243</v>
      </c>
      <c r="E25" s="55" t="str">
        <f t="shared" si="1"/>
        <v>Odštěpný závod zahraniční fyzické osoby</v>
      </c>
    </row>
    <row r="26" spans="2:5">
      <c r="B26" s="55" t="s">
        <v>244</v>
      </c>
      <c r="C26" s="323"/>
      <c r="D26" s="55" t="s">
        <v>245</v>
      </c>
      <c r="E26" s="55" t="str">
        <f t="shared" si="1"/>
        <v>Odštěpný závod</v>
      </c>
    </row>
    <row r="27" spans="2:5">
      <c r="B27" s="55" t="s">
        <v>246</v>
      </c>
      <c r="C27" s="323"/>
      <c r="D27" s="55" t="s">
        <v>247</v>
      </c>
      <c r="E27" s="55" t="str">
        <f t="shared" si="1"/>
        <v>Evropská společnost</v>
      </c>
    </row>
    <row r="28" spans="2:5">
      <c r="B28" s="55" t="s">
        <v>248</v>
      </c>
      <c r="C28" s="323"/>
      <c r="D28" s="55" t="s">
        <v>249</v>
      </c>
      <c r="E28" s="55" t="str">
        <f t="shared" si="1"/>
        <v>Evropská družstevní společnost</v>
      </c>
    </row>
    <row r="29" spans="2:5">
      <c r="B29" s="55" t="s">
        <v>250</v>
      </c>
      <c r="C29" s="323"/>
      <c r="D29" s="55" t="s">
        <v>222</v>
      </c>
      <c r="E29" s="55" t="str">
        <f t="shared" si="1"/>
        <v>Fyzická osoba podnikající bez IČ</v>
      </c>
    </row>
    <row r="30" spans="2:5">
      <c r="B30" s="55" t="s">
        <v>251</v>
      </c>
      <c r="C30" s="323"/>
      <c r="D30" s="55" t="s">
        <v>224</v>
      </c>
      <c r="E30" s="55" t="str">
        <f t="shared" ref="E30" si="2">MID(D30,7,50)</f>
        <v/>
      </c>
    </row>
    <row r="31" spans="2:5">
      <c r="B31" s="55" t="s">
        <v>252</v>
      </c>
      <c r="C31" s="323"/>
      <c r="D31" s="322"/>
      <c r="E31" s="322"/>
    </row>
    <row r="32" spans="2:5" ht="13.9">
      <c r="B32" s="55" t="s">
        <v>253</v>
      </c>
      <c r="C32" s="323"/>
      <c r="D32" s="62" t="s">
        <v>254</v>
      </c>
      <c r="E32" s="62"/>
    </row>
    <row r="33" spans="2:5">
      <c r="B33" s="55" t="s">
        <v>255</v>
      </c>
      <c r="C33" s="323"/>
      <c r="D33" s="56" t="s">
        <v>213</v>
      </c>
      <c r="E33" s="56" t="s">
        <v>214</v>
      </c>
    </row>
    <row r="34" spans="2:5">
      <c r="B34" s="55" t="s">
        <v>256</v>
      </c>
      <c r="C34" s="323"/>
      <c r="D34" s="55" t="s">
        <v>223</v>
      </c>
      <c r="E34" s="55" t="str">
        <f t="shared" ref="E34:E63" si="3">MID(D34,7,50)</f>
        <v>Nadace</v>
      </c>
    </row>
    <row r="35" spans="2:5">
      <c r="B35" s="55" t="s">
        <v>257</v>
      </c>
      <c r="C35" s="323"/>
      <c r="D35" s="55" t="s">
        <v>225</v>
      </c>
      <c r="E35" s="55" t="str">
        <f t="shared" si="3"/>
        <v>Nadační fond</v>
      </c>
    </row>
    <row r="36" spans="2:5">
      <c r="B36" s="55" t="s">
        <v>218</v>
      </c>
      <c r="C36" s="323"/>
      <c r="D36" s="55" t="s">
        <v>228</v>
      </c>
      <c r="E36" s="55" t="str">
        <f t="shared" si="3"/>
        <v>Obecně prospěšná společnost</v>
      </c>
    </row>
    <row r="37" spans="2:5">
      <c r="B37" s="55" t="s">
        <v>243</v>
      </c>
      <c r="C37" s="323"/>
      <c r="D37" s="55" t="s">
        <v>229</v>
      </c>
      <c r="E37" s="55" t="str">
        <f t="shared" si="3"/>
        <v>Společenství vlastníků jednotek</v>
      </c>
    </row>
    <row r="38" spans="2:5">
      <c r="B38" s="55" t="s">
        <v>258</v>
      </c>
      <c r="C38" s="323"/>
      <c r="D38" s="55" t="s">
        <v>232</v>
      </c>
      <c r="E38" s="55" t="str">
        <f t="shared" si="3"/>
        <v>Ústav</v>
      </c>
    </row>
    <row r="39" spans="2:5">
      <c r="B39" s="55" t="s">
        <v>245</v>
      </c>
      <c r="C39" s="323"/>
      <c r="D39" s="55" t="s">
        <v>256</v>
      </c>
      <c r="E39" s="55" t="str">
        <f t="shared" si="3"/>
        <v>Organizační složka zahraničního nadačního fondu</v>
      </c>
    </row>
    <row r="40" spans="2:5">
      <c r="B40" s="55" t="s">
        <v>259</v>
      </c>
      <c r="C40" s="323"/>
      <c r="D40" s="55" t="s">
        <v>257</v>
      </c>
      <c r="E40" s="55" t="str">
        <f t="shared" si="3"/>
        <v>Organizační složka zahraniční nadace</v>
      </c>
    </row>
    <row r="41" spans="2:5">
      <c r="B41" s="55" t="s">
        <v>260</v>
      </c>
      <c r="C41" s="323"/>
      <c r="D41" s="55" t="s">
        <v>259</v>
      </c>
      <c r="E41" s="55" t="str">
        <f t="shared" si="3"/>
        <v>Samostatná drobná provozovna obecního úřadu</v>
      </c>
    </row>
    <row r="42" spans="2:5">
      <c r="B42" s="55" t="s">
        <v>261</v>
      </c>
      <c r="C42" s="323"/>
      <c r="D42" s="55" t="s">
        <v>261</v>
      </c>
      <c r="E42" s="55" t="str">
        <f t="shared" si="3"/>
        <v>Vysoká škola (veřejná, státní)</v>
      </c>
    </row>
    <row r="43" spans="2:5">
      <c r="B43" s="55" t="s">
        <v>262</v>
      </c>
      <c r="C43" s="323"/>
      <c r="D43" s="55" t="s">
        <v>262</v>
      </c>
      <c r="E43" s="55" t="str">
        <f t="shared" si="3"/>
        <v>Školská právnická osoba</v>
      </c>
    </row>
    <row r="44" spans="2:5">
      <c r="B44" s="55" t="s">
        <v>263</v>
      </c>
      <c r="C44" s="323"/>
      <c r="D44" s="55" t="s">
        <v>263</v>
      </c>
      <c r="E44" s="55" t="str">
        <f t="shared" si="3"/>
        <v>Veřejná výzkumná instituce</v>
      </c>
    </row>
    <row r="45" spans="2:5" ht="26.45">
      <c r="B45" s="59" t="s">
        <v>264</v>
      </c>
      <c r="C45" s="323"/>
      <c r="D45" s="59" t="s">
        <v>265</v>
      </c>
      <c r="E45" s="59" t="s">
        <v>266</v>
      </c>
    </row>
    <row r="46" spans="2:5">
      <c r="B46" s="55" t="s">
        <v>267</v>
      </c>
      <c r="C46" s="323"/>
      <c r="D46" s="55" t="s">
        <v>267</v>
      </c>
      <c r="E46" s="55" t="s">
        <v>268</v>
      </c>
    </row>
    <row r="47" spans="2:5">
      <c r="B47" s="55" t="s">
        <v>269</v>
      </c>
      <c r="C47" s="323"/>
      <c r="D47" s="55" t="s">
        <v>269</v>
      </c>
      <c r="E47" s="55" t="str">
        <f t="shared" si="3"/>
        <v>Odborová organizace</v>
      </c>
    </row>
    <row r="48" spans="2:5">
      <c r="B48" s="55" t="s">
        <v>270</v>
      </c>
      <c r="C48" s="323"/>
      <c r="D48" s="55" t="s">
        <v>270</v>
      </c>
      <c r="E48" s="55" t="str">
        <f t="shared" si="3"/>
        <v>Organizace zaměstnavatelů</v>
      </c>
    </row>
    <row r="49" spans="2:5">
      <c r="B49" s="55" t="s">
        <v>271</v>
      </c>
      <c r="C49" s="323"/>
      <c r="D49" s="55" t="s">
        <v>271</v>
      </c>
      <c r="E49" s="55" t="str">
        <f t="shared" si="3"/>
        <v>Politická strana, politické hnutí</v>
      </c>
    </row>
    <row r="50" spans="2:5">
      <c r="B50" s="55" t="s">
        <v>272</v>
      </c>
      <c r="C50" s="323"/>
      <c r="D50" s="55" t="s">
        <v>272</v>
      </c>
      <c r="E50" s="55" t="str">
        <f t="shared" si="3"/>
        <v>Církve a náboženské společnosti</v>
      </c>
    </row>
    <row r="51" spans="2:5">
      <c r="B51" s="55" t="s">
        <v>273</v>
      </c>
      <c r="C51" s="323"/>
      <c r="D51" s="55" t="s">
        <v>273</v>
      </c>
      <c r="E51" s="55" t="str">
        <f t="shared" si="3"/>
        <v>Evidované církevní právnické osoby</v>
      </c>
    </row>
    <row r="52" spans="2:5">
      <c r="B52" s="55" t="s">
        <v>274</v>
      </c>
      <c r="C52" s="323"/>
      <c r="D52" s="55" t="s">
        <v>274</v>
      </c>
      <c r="E52" s="55" t="str">
        <f t="shared" si="3"/>
        <v>Svazy církví a náboženských společností</v>
      </c>
    </row>
    <row r="53" spans="2:5" ht="26.45">
      <c r="B53" s="59" t="s">
        <v>275</v>
      </c>
      <c r="C53" s="323"/>
      <c r="D53" s="59" t="s">
        <v>276</v>
      </c>
      <c r="E53" s="59" t="s">
        <v>277</v>
      </c>
    </row>
    <row r="54" spans="2:5">
      <c r="B54" s="55" t="s">
        <v>278</v>
      </c>
      <c r="C54" s="323"/>
      <c r="D54" s="55" t="s">
        <v>278</v>
      </c>
      <c r="E54" s="55" t="str">
        <f t="shared" si="3"/>
        <v>Pobočný spolek</v>
      </c>
    </row>
    <row r="55" spans="2:5">
      <c r="B55" s="55" t="s">
        <v>279</v>
      </c>
      <c r="C55" s="323"/>
      <c r="D55" s="55" t="s">
        <v>279</v>
      </c>
      <c r="E55" s="55" t="str">
        <f t="shared" si="3"/>
        <v>Samostatná stavovská organizace (profesní komora)</v>
      </c>
    </row>
    <row r="56" spans="2:5">
      <c r="B56" s="55" t="s">
        <v>280</v>
      </c>
      <c r="C56" s="323"/>
      <c r="D56" s="55" t="s">
        <v>280</v>
      </c>
      <c r="E56" s="55" t="str">
        <f t="shared" si="3"/>
        <v>Komora (hospodářská, agrární)</v>
      </c>
    </row>
    <row r="57" spans="2:5">
      <c r="B57" s="55" t="s">
        <v>281</v>
      </c>
      <c r="C57" s="323"/>
      <c r="D57" s="55" t="s">
        <v>281</v>
      </c>
      <c r="E57" s="55" t="str">
        <f t="shared" si="3"/>
        <v>Zájmové sdružení právnických osob</v>
      </c>
    </row>
    <row r="58" spans="2:5">
      <c r="B58" s="55" t="s">
        <v>220</v>
      </c>
      <c r="C58" s="323"/>
      <c r="D58" s="55" t="s">
        <v>282</v>
      </c>
      <c r="E58" s="55" t="str">
        <f t="shared" si="3"/>
        <v>Zahraniční spolek</v>
      </c>
    </row>
    <row r="59" spans="2:5">
      <c r="B59" s="55" t="s">
        <v>283</v>
      </c>
      <c r="C59" s="323"/>
      <c r="D59" s="55" t="s">
        <v>284</v>
      </c>
      <c r="E59" s="55" t="str">
        <f t="shared" si="3"/>
        <v>Mezinárodní odborová organizace</v>
      </c>
    </row>
    <row r="60" spans="2:5">
      <c r="B60" s="55" t="s">
        <v>285</v>
      </c>
      <c r="C60" s="323"/>
      <c r="D60" s="55" t="s">
        <v>286</v>
      </c>
      <c r="E60" s="55" t="str">
        <f t="shared" si="3"/>
        <v>Mezinárodní organizace zaměstnavatelů</v>
      </c>
    </row>
    <row r="61" spans="2:5">
      <c r="B61" s="55" t="s">
        <v>287</v>
      </c>
      <c r="C61" s="323"/>
      <c r="D61" s="55" t="s">
        <v>288</v>
      </c>
      <c r="E61" s="55" t="str">
        <f t="shared" si="3"/>
        <v>Mezinárodní organizace a sdružení</v>
      </c>
    </row>
    <row r="62" spans="2:5">
      <c r="B62" s="55" t="s">
        <v>289</v>
      </c>
      <c r="C62" s="323"/>
      <c r="D62" s="55" t="s">
        <v>290</v>
      </c>
      <c r="E62" s="55" t="str">
        <f t="shared" si="3"/>
        <v>Evropské hospodářské zájmové sdružení</v>
      </c>
    </row>
    <row r="63" spans="2:5">
      <c r="B63" s="55" t="s">
        <v>291</v>
      </c>
      <c r="C63" s="323"/>
      <c r="D63" s="55" t="s">
        <v>292</v>
      </c>
      <c r="E63" s="55" t="str">
        <f t="shared" si="3"/>
        <v>Zahraniční pobočný spolek</v>
      </c>
    </row>
    <row r="64" spans="2:5">
      <c r="B64" s="55" t="s">
        <v>282</v>
      </c>
      <c r="C64" s="323"/>
      <c r="D64" s="55" t="s">
        <v>224</v>
      </c>
      <c r="E64" s="55"/>
    </row>
    <row r="65" spans="2:5">
      <c r="B65" s="55" t="s">
        <v>284</v>
      </c>
      <c r="C65" s="323"/>
      <c r="D65" s="322"/>
      <c r="E65" s="322"/>
    </row>
    <row r="66" spans="2:5" ht="13.9">
      <c r="B66" s="55" t="s">
        <v>286</v>
      </c>
      <c r="C66" s="323"/>
      <c r="D66" s="62" t="s">
        <v>293</v>
      </c>
      <c r="E66" s="62"/>
    </row>
    <row r="67" spans="2:5">
      <c r="B67" s="55" t="s">
        <v>288</v>
      </c>
      <c r="C67" s="323"/>
      <c r="D67" s="56" t="s">
        <v>213</v>
      </c>
      <c r="E67" s="56" t="s">
        <v>214</v>
      </c>
    </row>
    <row r="68" spans="2:5">
      <c r="B68" s="55" t="s">
        <v>294</v>
      </c>
      <c r="C68" s="323"/>
      <c r="D68" s="55"/>
      <c r="E68" s="55"/>
    </row>
    <row r="69" spans="2:5">
      <c r="B69" s="55" t="s">
        <v>290</v>
      </c>
      <c r="C69" s="323"/>
      <c r="D69" s="55" t="s">
        <v>237</v>
      </c>
      <c r="E69" s="55" t="str">
        <f t="shared" ref="E69:E86" si="4">MID(D69,7,50)</f>
        <v>Organizační složka státu</v>
      </c>
    </row>
    <row r="70" spans="2:5">
      <c r="B70" s="55" t="s">
        <v>247</v>
      </c>
      <c r="C70" s="323"/>
      <c r="D70" s="55" t="s">
        <v>239</v>
      </c>
      <c r="E70" s="55" t="str">
        <f t="shared" si="4"/>
        <v>Příspěvková organizace zřízená USC</v>
      </c>
    </row>
    <row r="71" spans="2:5">
      <c r="B71" s="55" t="s">
        <v>249</v>
      </c>
      <c r="C71" s="323"/>
      <c r="D71" s="55" t="s">
        <v>241</v>
      </c>
      <c r="E71" s="55" t="str">
        <f t="shared" si="4"/>
        <v>Státní příspěvková organizace</v>
      </c>
    </row>
    <row r="72" spans="2:5">
      <c r="B72" s="55" t="s">
        <v>292</v>
      </c>
      <c r="C72" s="323"/>
      <c r="D72" s="55" t="s">
        <v>295</v>
      </c>
      <c r="E72" s="55" t="str">
        <f t="shared" si="4"/>
        <v>Státní příspěvková organizace ze zákona</v>
      </c>
    </row>
    <row r="73" spans="2:5">
      <c r="B73" s="55" t="s">
        <v>296</v>
      </c>
      <c r="C73" s="323"/>
      <c r="D73" s="55" t="s">
        <v>297</v>
      </c>
      <c r="E73" s="55" t="str">
        <f t="shared" si="4"/>
        <v>Státní příspěvková organizace ostatní</v>
      </c>
    </row>
    <row r="74" spans="2:5" ht="26.45">
      <c r="B74" s="59" t="s">
        <v>298</v>
      </c>
      <c r="C74" s="323"/>
      <c r="D74" s="55" t="s">
        <v>242</v>
      </c>
      <c r="E74" s="55" t="str">
        <f t="shared" si="4"/>
        <v>Správa železniční dopravní cesty, státní organizac</v>
      </c>
    </row>
    <row r="75" spans="2:5" ht="26.45">
      <c r="B75" s="59" t="s">
        <v>299</v>
      </c>
      <c r="C75" s="323"/>
      <c r="D75" s="55" t="s">
        <v>246</v>
      </c>
      <c r="E75" s="55" t="str">
        <f t="shared" si="4"/>
        <v>Veřejnoprávní instituce (ČT,ČRo,ČTK)</v>
      </c>
    </row>
    <row r="76" spans="2:5">
      <c r="B76" s="55" t="s">
        <v>300</v>
      </c>
      <c r="C76" s="323"/>
      <c r="D76" s="55" t="s">
        <v>250</v>
      </c>
      <c r="E76" s="55" t="str">
        <f t="shared" si="4"/>
        <v>Státní fond ze zákona</v>
      </c>
    </row>
    <row r="77" spans="2:5">
      <c r="B77" s="55" t="s">
        <v>301</v>
      </c>
      <c r="C77" s="323"/>
      <c r="D77" s="55" t="s">
        <v>251</v>
      </c>
      <c r="E77" s="55" t="str">
        <f t="shared" si="4"/>
        <v>Státní fond ze zákona bez zápisu do obchodního rej</v>
      </c>
    </row>
    <row r="78" spans="2:5">
      <c r="B78" s="60"/>
      <c r="C78" s="323"/>
      <c r="D78" s="55" t="s">
        <v>260</v>
      </c>
      <c r="E78" s="55" t="str">
        <f t="shared" si="4"/>
        <v>Vnitřní organizační jednotka organizační složky st</v>
      </c>
    </row>
    <row r="79" spans="2:5">
      <c r="B79" s="61" t="s">
        <v>302</v>
      </c>
      <c r="C79" s="323"/>
      <c r="D79" s="55" t="s">
        <v>303</v>
      </c>
      <c r="E79" s="55" t="str">
        <f t="shared" si="4"/>
        <v>Dobrovolný svazek obcí</v>
      </c>
    </row>
    <row r="80" spans="2:5">
      <c r="B80" s="55" t="s">
        <v>304</v>
      </c>
      <c r="C80" s="323"/>
      <c r="D80" s="55" t="s">
        <v>283</v>
      </c>
      <c r="E80" s="55" t="str">
        <f t="shared" si="4"/>
        <v>Svazek obcí</v>
      </c>
    </row>
    <row r="81" spans="2:5">
      <c r="B81" s="55" t="s">
        <v>305</v>
      </c>
      <c r="C81" s="323"/>
      <c r="D81" s="55" t="s">
        <v>306</v>
      </c>
      <c r="E81" s="55" t="str">
        <f t="shared" si="4"/>
        <v>Obec</v>
      </c>
    </row>
    <row r="82" spans="2:5">
      <c r="C82" s="323"/>
      <c r="D82" s="55" t="s">
        <v>285</v>
      </c>
      <c r="E82" s="55" t="str">
        <f t="shared" si="4"/>
        <v>Obec nebo městská část hl. města Prahy</v>
      </c>
    </row>
    <row r="83" spans="2:5">
      <c r="C83" s="323"/>
      <c r="D83" s="55" t="s">
        <v>287</v>
      </c>
      <c r="E83" s="55" t="str">
        <f t="shared" si="4"/>
        <v>Kraj</v>
      </c>
    </row>
    <row r="84" spans="2:5">
      <c r="C84" s="323"/>
      <c r="D84" s="55" t="s">
        <v>289</v>
      </c>
      <c r="E84" s="55" t="str">
        <f t="shared" si="4"/>
        <v>Regionální rada regionu soudržnosti</v>
      </c>
    </row>
    <row r="85" spans="2:5">
      <c r="C85" s="323"/>
      <c r="D85" s="55" t="s">
        <v>307</v>
      </c>
      <c r="E85" s="55" t="str">
        <f t="shared" si="4"/>
        <v>Městská část hlavního města Prahy</v>
      </c>
    </row>
    <row r="86" spans="2:5">
      <c r="C86" s="323"/>
      <c r="D86" s="55" t="s">
        <v>291</v>
      </c>
      <c r="E86" s="55" t="str">
        <f t="shared" si="4"/>
        <v>Městská část, městský obvod</v>
      </c>
    </row>
    <row r="87" spans="2:5">
      <c r="C87" s="323"/>
      <c r="D87" s="55" t="s">
        <v>224</v>
      </c>
      <c r="E87" s="55"/>
    </row>
    <row r="88" spans="2:5">
      <c r="C88" s="323"/>
      <c r="D88" s="322"/>
      <c r="E88" s="322"/>
    </row>
    <row r="89" spans="2:5" ht="13.9">
      <c r="C89" s="323"/>
      <c r="D89" s="62" t="s">
        <v>308</v>
      </c>
      <c r="E89" s="62"/>
    </row>
    <row r="90" spans="2:5">
      <c r="C90" s="323"/>
      <c r="D90" s="56" t="s">
        <v>213</v>
      </c>
      <c r="E90" s="56"/>
    </row>
    <row r="91" spans="2:5">
      <c r="C91" s="323"/>
      <c r="D91" s="55" t="s">
        <v>226</v>
      </c>
      <c r="E91" s="55" t="str">
        <f t="shared" ref="E91:E92" si="5">MID(D91,7,50)</f>
        <v>Akciová společnost monokratická</v>
      </c>
    </row>
    <row r="92" spans="2:5">
      <c r="C92" s="323"/>
      <c r="D92" s="55" t="s">
        <v>224</v>
      </c>
      <c r="E92" s="55" t="str">
        <f t="shared" si="5"/>
        <v/>
      </c>
    </row>
  </sheetData>
  <sheetProtection algorithmName="SHA-512" hashValue="9cpdI+gMpWGRFXDD5eH3uRVSmA+A1V4CzJVcy0PmdOkgjiljncXHlSnx6yTh/9/gb9czuyVvC6RlKMgOo/TlVQ==" saltValue="CsC//MzRy5T1+0+tUxjj0g==" spinCount="100000" sheet="1" objects="1" scenarios="1"/>
  <sortState xmlns:xlrd2="http://schemas.microsoft.com/office/spreadsheetml/2017/richdata2" ref="D13:E28">
    <sortCondition ref="D13:D28"/>
  </sortState>
  <mergeCells count="1">
    <mergeCell ref="B1:D1"/>
  </mergeCells>
  <conditionalFormatting sqref="C2:C1048576">
    <cfRule type="containsText" dxfId="178" priority="1" operator="containsText" text="B2">
      <formula>NOT(ISERROR(SEARCH("B2",C2)))</formula>
    </cfRule>
    <cfRule type="containsText" dxfId="177" priority="2" operator="containsText" text="B1">
      <formula>NOT(ISERROR(SEARCH("B1",C2)))</formula>
    </cfRule>
    <cfRule type="containsText" dxfId="176" priority="3" operator="containsText" text="A2">
      <formula>NOT(ISERROR(SEARCH("A2",C2)))</formula>
    </cfRule>
    <cfRule type="containsText" dxfId="175" priority="4" operator="containsText" text="A1">
      <formula>NOT(ISERROR(SEARCH("A1",C2)))</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pane="bottomRight" activeCell="G47" sqref="G47"/>
      <selection pane="bottomLeft" activeCell="G47" sqref="G47"/>
      <selection pane="topRight" activeCell="G47" sqref="G47"/>
    </sheetView>
  </sheetViews>
  <sheetFormatPr defaultColWidth="11" defaultRowHeight="13.9"/>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 thickBot="1">
      <c r="A1" s="496" t="s">
        <v>309</v>
      </c>
      <c r="B1" s="497"/>
      <c r="C1" s="497"/>
      <c r="D1" s="497"/>
      <c r="E1" s="497"/>
      <c r="F1" s="497"/>
      <c r="G1" s="497"/>
      <c r="H1" s="498"/>
    </row>
    <row r="2" spans="1:8" ht="18" thickBot="1">
      <c r="A2" s="20"/>
    </row>
    <row r="3" spans="1:8" ht="20.25" customHeight="1">
      <c r="A3" s="499" t="s">
        <v>310</v>
      </c>
      <c r="B3" s="504" t="s">
        <v>311</v>
      </c>
      <c r="C3" s="505"/>
      <c r="D3" s="505"/>
      <c r="E3" s="505"/>
      <c r="F3" s="506"/>
      <c r="G3" s="512" t="s">
        <v>312</v>
      </c>
      <c r="H3" s="513"/>
    </row>
    <row r="4" spans="1:8" ht="35.1" customHeight="1">
      <c r="A4" s="500"/>
      <c r="B4" s="502" t="s">
        <v>313</v>
      </c>
      <c r="C4" s="66" t="s">
        <v>314</v>
      </c>
      <c r="D4" s="66" t="s">
        <v>314</v>
      </c>
      <c r="E4" s="67" t="s">
        <v>315</v>
      </c>
      <c r="F4" s="67" t="s">
        <v>316</v>
      </c>
      <c r="G4" s="510" t="s">
        <v>313</v>
      </c>
      <c r="H4" s="46" t="s">
        <v>317</v>
      </c>
    </row>
    <row r="5" spans="1:8" ht="36.950000000000003" customHeight="1" thickBot="1">
      <c r="A5" s="501"/>
      <c r="B5" s="503"/>
      <c r="C5" s="72" t="s">
        <v>318</v>
      </c>
      <c r="D5" s="72" t="s">
        <v>319</v>
      </c>
      <c r="E5" s="68" t="s">
        <v>320</v>
      </c>
      <c r="F5" s="68" t="s">
        <v>321</v>
      </c>
      <c r="G5" s="511"/>
      <c r="H5" s="47" t="s">
        <v>322</v>
      </c>
    </row>
    <row r="6" spans="1:8" ht="15.6">
      <c r="A6" s="21" t="s">
        <v>323</v>
      </c>
      <c r="B6" s="22"/>
      <c r="C6" s="23" t="s">
        <v>324</v>
      </c>
      <c r="D6" s="23" t="s">
        <v>324</v>
      </c>
      <c r="E6" s="69" t="s">
        <v>324</v>
      </c>
      <c r="F6" s="69" t="s">
        <v>324</v>
      </c>
      <c r="G6" s="48" t="s">
        <v>157</v>
      </c>
      <c r="H6" s="49" t="s">
        <v>324</v>
      </c>
    </row>
    <row r="7" spans="1:8" ht="27" customHeight="1">
      <c r="A7" s="24" t="s">
        <v>325</v>
      </c>
      <c r="B7" s="18" t="s">
        <v>326</v>
      </c>
      <c r="C7" s="18" t="s">
        <v>327</v>
      </c>
      <c r="D7" s="18" t="s">
        <v>327</v>
      </c>
      <c r="E7" s="12" t="s">
        <v>328</v>
      </c>
      <c r="F7" s="12" t="s">
        <v>329</v>
      </c>
      <c r="G7" s="50" t="s">
        <v>330</v>
      </c>
      <c r="H7" s="51" t="s">
        <v>331</v>
      </c>
    </row>
    <row r="8" spans="1:8">
      <c r="A8" s="24" t="s">
        <v>332</v>
      </c>
      <c r="B8" s="18" t="s">
        <v>326</v>
      </c>
      <c r="C8" s="18" t="s">
        <v>333</v>
      </c>
      <c r="D8" s="18" t="s">
        <v>333</v>
      </c>
      <c r="E8" s="12" t="s">
        <v>334</v>
      </c>
      <c r="F8" s="12" t="s">
        <v>334</v>
      </c>
      <c r="G8" s="50" t="s">
        <v>334</v>
      </c>
      <c r="H8" s="51" t="s">
        <v>334</v>
      </c>
    </row>
    <row r="9" spans="1:8">
      <c r="A9" s="24" t="s">
        <v>335</v>
      </c>
      <c r="B9" s="18" t="s">
        <v>326</v>
      </c>
      <c r="C9" s="18" t="s">
        <v>336</v>
      </c>
      <c r="D9" s="19" t="s">
        <v>334</v>
      </c>
      <c r="E9" s="70" t="s">
        <v>334</v>
      </c>
      <c r="F9" s="70" t="s">
        <v>334</v>
      </c>
      <c r="G9" s="50" t="s">
        <v>334</v>
      </c>
      <c r="H9" s="52" t="s">
        <v>334</v>
      </c>
    </row>
    <row r="10" spans="1:8" ht="33.6" customHeight="1">
      <c r="A10" s="24" t="s">
        <v>337</v>
      </c>
      <c r="B10" s="18" t="s">
        <v>326</v>
      </c>
      <c r="C10" s="18" t="s">
        <v>338</v>
      </c>
      <c r="D10" s="18" t="s">
        <v>338</v>
      </c>
      <c r="E10" s="12" t="s">
        <v>339</v>
      </c>
      <c r="F10" s="12" t="s">
        <v>340</v>
      </c>
      <c r="G10" s="50" t="s">
        <v>341</v>
      </c>
      <c r="H10" s="51" t="s">
        <v>342</v>
      </c>
    </row>
    <row r="11" spans="1:8" ht="27.6">
      <c r="A11" s="24" t="s">
        <v>343</v>
      </c>
      <c r="B11" s="18" t="s">
        <v>326</v>
      </c>
      <c r="C11" s="18" t="s">
        <v>344</v>
      </c>
      <c r="D11" s="18" t="s">
        <v>344</v>
      </c>
      <c r="E11" s="12" t="s">
        <v>345</v>
      </c>
      <c r="F11" s="12" t="s">
        <v>346</v>
      </c>
      <c r="G11" s="50" t="s">
        <v>341</v>
      </c>
      <c r="H11" s="51" t="s">
        <v>342</v>
      </c>
    </row>
    <row r="12" spans="1:8" ht="82.9">
      <c r="A12" s="24" t="s">
        <v>347</v>
      </c>
      <c r="B12" s="18"/>
      <c r="C12" s="18" t="s">
        <v>348</v>
      </c>
      <c r="D12" s="18" t="s">
        <v>349</v>
      </c>
      <c r="E12" s="12" t="s">
        <v>350</v>
      </c>
      <c r="F12" s="12" t="s">
        <v>351</v>
      </c>
      <c r="G12" s="50" t="s">
        <v>352</v>
      </c>
      <c r="H12" s="51" t="s">
        <v>353</v>
      </c>
    </row>
    <row r="13" spans="1:8" ht="44.1" customHeight="1">
      <c r="A13" s="65" t="s">
        <v>354</v>
      </c>
      <c r="B13" s="18" t="s">
        <v>326</v>
      </c>
      <c r="C13" s="18" t="s">
        <v>355</v>
      </c>
      <c r="D13" s="18" t="s">
        <v>355</v>
      </c>
      <c r="E13" s="18" t="s">
        <v>356</v>
      </c>
      <c r="F13" s="18" t="s">
        <v>172</v>
      </c>
      <c r="G13" s="50" t="s">
        <v>330</v>
      </c>
      <c r="H13" s="51" t="s">
        <v>357</v>
      </c>
    </row>
    <row r="14" spans="1:8">
      <c r="A14" s="24" t="s">
        <v>358</v>
      </c>
      <c r="B14" s="18" t="s">
        <v>359</v>
      </c>
      <c r="C14" s="18" t="s">
        <v>360</v>
      </c>
      <c r="D14" s="18" t="s">
        <v>360</v>
      </c>
      <c r="E14" s="18" t="s">
        <v>361</v>
      </c>
      <c r="F14" s="18" t="s">
        <v>362</v>
      </c>
      <c r="G14" s="50" t="s">
        <v>334</v>
      </c>
      <c r="H14" s="51" t="s">
        <v>334</v>
      </c>
    </row>
    <row r="15" spans="1:8" ht="30" customHeight="1">
      <c r="A15" s="24" t="s">
        <v>363</v>
      </c>
      <c r="B15" s="18" t="s">
        <v>359</v>
      </c>
      <c r="C15" s="18" t="s">
        <v>364</v>
      </c>
      <c r="D15" s="18" t="s">
        <v>364</v>
      </c>
      <c r="E15" s="18" t="s">
        <v>365</v>
      </c>
      <c r="F15" s="18" t="s">
        <v>366</v>
      </c>
      <c r="G15" s="507" t="s">
        <v>367</v>
      </c>
      <c r="H15" s="508"/>
    </row>
    <row r="16" spans="1:8">
      <c r="A16" s="24" t="s">
        <v>368</v>
      </c>
      <c r="B16" s="18" t="s">
        <v>359</v>
      </c>
      <c r="C16" s="18" t="s">
        <v>369</v>
      </c>
      <c r="D16" s="18" t="s">
        <v>369</v>
      </c>
      <c r="E16" s="18" t="s">
        <v>370</v>
      </c>
      <c r="F16" s="18" t="s">
        <v>371</v>
      </c>
      <c r="G16" s="50" t="s">
        <v>341</v>
      </c>
      <c r="H16" s="51" t="s">
        <v>342</v>
      </c>
    </row>
    <row r="17" spans="1:8">
      <c r="A17" s="24"/>
      <c r="B17" s="18"/>
      <c r="C17" s="18"/>
      <c r="D17" s="18"/>
      <c r="E17" s="18"/>
      <c r="F17" s="18"/>
      <c r="G17" s="50"/>
      <c r="H17" s="51"/>
    </row>
    <row r="18" spans="1:8">
      <c r="A18" s="24" t="s">
        <v>372</v>
      </c>
      <c r="B18" s="18"/>
      <c r="C18" s="18" t="s">
        <v>373</v>
      </c>
      <c r="D18" s="18" t="s">
        <v>373</v>
      </c>
      <c r="E18" s="18" t="s">
        <v>373</v>
      </c>
      <c r="F18" s="50" t="s">
        <v>373</v>
      </c>
      <c r="G18" s="50"/>
      <c r="H18" s="51" t="s">
        <v>373</v>
      </c>
    </row>
    <row r="19" spans="1:8" ht="97.15" thickBot="1">
      <c r="A19" s="25" t="s">
        <v>374</v>
      </c>
      <c r="B19" s="26"/>
      <c r="C19" s="26" t="s">
        <v>375</v>
      </c>
      <c r="D19" s="26" t="s">
        <v>376</v>
      </c>
      <c r="E19" s="26" t="s">
        <v>377</v>
      </c>
      <c r="F19" s="26" t="s">
        <v>378</v>
      </c>
      <c r="G19" s="53"/>
      <c r="H19" s="54"/>
    </row>
    <row r="20" spans="1:8">
      <c r="A20" s="9"/>
      <c r="B20" s="9"/>
      <c r="C20" s="9"/>
      <c r="D20" s="9"/>
      <c r="E20" s="9"/>
      <c r="F20" s="9"/>
      <c r="G20" s="14"/>
      <c r="H20" s="14"/>
    </row>
    <row r="21" spans="1:8" ht="254.1" customHeight="1">
      <c r="A21" s="9"/>
      <c r="B21" s="9"/>
      <c r="C21" s="9"/>
      <c r="D21" s="9"/>
      <c r="E21" s="514" t="s">
        <v>379</v>
      </c>
      <c r="F21" s="514"/>
      <c r="G21" s="14"/>
      <c r="H21" s="14"/>
    </row>
    <row r="22" spans="1:8" ht="28.5" customHeight="1">
      <c r="A22" s="9"/>
      <c r="B22" s="9"/>
      <c r="C22" s="9"/>
      <c r="D22" s="9"/>
      <c r="E22" s="9"/>
      <c r="F22" s="9"/>
      <c r="G22" s="14"/>
      <c r="H22" s="14"/>
    </row>
    <row r="23" spans="1:8">
      <c r="A23" s="9"/>
      <c r="B23" s="9"/>
      <c r="C23" s="9"/>
      <c r="D23" s="9"/>
      <c r="E23" s="9"/>
      <c r="F23" s="9"/>
      <c r="G23" s="14"/>
      <c r="H23" s="14"/>
    </row>
    <row r="24" spans="1:8" ht="29.1" customHeight="1">
      <c r="A24" s="9"/>
      <c r="G24" s="4"/>
    </row>
    <row r="25" spans="1:8">
      <c r="G25" s="4"/>
    </row>
    <row r="26" spans="1:8">
      <c r="G26" s="4"/>
    </row>
    <row r="27" spans="1:8">
      <c r="G27" s="4"/>
    </row>
    <row r="28" spans="1:8" ht="14.25" customHeight="1">
      <c r="G28" s="4"/>
      <c r="H28" s="4"/>
    </row>
    <row r="29" spans="1:8">
      <c r="G29" s="4"/>
      <c r="H29" s="4"/>
    </row>
    <row r="30" spans="1:8">
      <c r="G30" s="4"/>
      <c r="H30" s="4"/>
    </row>
    <row r="31" spans="1:8">
      <c r="H31" s="509"/>
    </row>
    <row r="32" spans="1:8">
      <c r="H32" s="509"/>
    </row>
    <row r="33" spans="1:8">
      <c r="H33" s="509"/>
    </row>
    <row r="34" spans="1:8">
      <c r="H34" s="509"/>
    </row>
    <row r="35" spans="1:8">
      <c r="H35" s="509"/>
    </row>
    <row r="36" spans="1:8">
      <c r="H36" s="509"/>
    </row>
    <row r="43" spans="1:8">
      <c r="A43" s="2"/>
    </row>
  </sheetData>
  <sheetProtection algorithmName="SHA-512" hashValue="mVr6RTByMSugELxS/iVbGZ7tXIub1a4PAAvfFn5Pkf3Sa2ZW5yYjDUXglY8VIafTkEo3a80UGFpFbOS4RSFIVw==" saltValue="RMLT8bPP+Rjs6Z2mTc45zQ==" spinCount="100000" sheet="1" objects="1" scenarios="1"/>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8B9C6FBA2DFA44C81E6745F84BD3D19" ma:contentTypeVersion="6" ma:contentTypeDescription="Vytvoří nový dokument" ma:contentTypeScope="" ma:versionID="1a81f3d697835b588cd517b1ab12d461">
  <xsd:schema xmlns:xsd="http://www.w3.org/2001/XMLSchema" xmlns:xs="http://www.w3.org/2001/XMLSchema" xmlns:p="http://schemas.microsoft.com/office/2006/metadata/properties" xmlns:ns2="4e7ee391-e1d8-4311-97e4-73cbed778e4e" xmlns:ns3="8e1bda23-31a4-45f4-94df-65879d5d557c" targetNamespace="http://schemas.microsoft.com/office/2006/metadata/properties" ma:root="true" ma:fieldsID="b60a77acdcd2038a41f9c143e6741b3d" ns2:_="" ns3:_="">
    <xsd:import namespace="4e7ee391-e1d8-4311-97e4-73cbed778e4e"/>
    <xsd:import namespace="8e1bda23-31a4-45f4-94df-65879d5d557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7ee391-e1d8-4311-97e4-73cbed778e4e"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1bda23-31a4-45f4-94df-65879d5d55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AF2C31-072C-43F4-8FB5-84620E800F0F}"/>
</file>

<file path=customXml/itemProps2.xml><?xml version="1.0" encoding="utf-8"?>
<ds:datastoreItem xmlns:ds="http://schemas.openxmlformats.org/officeDocument/2006/customXml" ds:itemID="{4219844F-E3C2-4148-A613-15EE0FB71480}"/>
</file>

<file path=customXml/itemProps3.xml><?xml version="1.0" encoding="utf-8"?>
<ds:datastoreItem xmlns:ds="http://schemas.openxmlformats.org/officeDocument/2006/customXml" ds:itemID="{BE21C8B7-254B-4390-A622-157F21A3FB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Uživatel typu Host</cp:lastModifiedBy>
  <cp:revision/>
  <dcterms:created xsi:type="dcterms:W3CDTF">2018-08-17T12:31:45Z</dcterms:created>
  <dcterms:modified xsi:type="dcterms:W3CDTF">2025-01-23T07:17:47Z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0x010100F8B9C6FBA2DFA44C81E6745F84BD3D19</vt:lpwstr>
  </property>
  <property fmtid="{D5CDD505-2E9C-101B-9397-08002B2CF9AE}" pid="3" name="MediaServiceImageTags">
    <vt:lpwstr/>
  </property>
</Properties>
</file>