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9440" windowHeight="11985" tabRatio="708"/>
  </bookViews>
  <sheets>
    <sheet name="Aktualizace RAP" sheetId="32" r:id="rId1"/>
    <sheet name="aktivity_APSRR_význam" sheetId="33" r:id="rId2"/>
  </sheets>
  <definedNames>
    <definedName name="_xlnm._FilterDatabase" localSheetId="0" hidden="1">'Aktualizace RAP'!$A$3:$AN$50</definedName>
  </definedNames>
  <calcPr calcId="152511"/>
</workbook>
</file>

<file path=xl/calcChain.xml><?xml version="1.0" encoding="utf-8"?>
<calcChain xmlns="http://schemas.openxmlformats.org/spreadsheetml/2006/main">
  <c r="W18" i="32" l="1"/>
  <c r="W17" i="32"/>
  <c r="V18" i="32"/>
  <c r="V17" i="32"/>
  <c r="W21" i="32"/>
  <c r="X21" i="32" s="1"/>
  <c r="V21" i="32"/>
  <c r="W20" i="32"/>
  <c r="W19" i="32"/>
  <c r="V20" i="32"/>
  <c r="V19" i="32"/>
  <c r="X20" i="32" l="1"/>
  <c r="X38" i="32" l="1"/>
  <c r="X35" i="32"/>
  <c r="X36" i="32"/>
  <c r="X37" i="32"/>
  <c r="X34" i="32"/>
  <c r="W37" i="32"/>
  <c r="V37" i="32"/>
  <c r="U25" i="32"/>
  <c r="V25" i="32"/>
  <c r="W25" i="32"/>
  <c r="U26" i="32"/>
  <c r="V26" i="32"/>
  <c r="W26" i="32"/>
  <c r="V24" i="32"/>
  <c r="W24" i="32"/>
  <c r="X24" i="32"/>
  <c r="U24" i="32"/>
  <c r="W23" i="32"/>
  <c r="V23" i="32"/>
  <c r="W22" i="32"/>
  <c r="V22" i="32"/>
  <c r="W14" i="32"/>
  <c r="V14" i="32"/>
  <c r="W13" i="32"/>
  <c r="V13" i="32"/>
  <c r="W10" i="32"/>
  <c r="V10" i="32"/>
  <c r="W9" i="32"/>
  <c r="V9" i="32"/>
  <c r="AK17" i="32"/>
  <c r="AK18" i="32"/>
  <c r="AK19" i="32"/>
  <c r="AK20" i="32"/>
  <c r="AK21" i="32"/>
  <c r="AK26" i="32"/>
  <c r="X26" i="32" s="1"/>
  <c r="AK25" i="32"/>
  <c r="X25" i="32" s="1"/>
  <c r="AK9" i="32"/>
  <c r="AK10" i="32"/>
  <c r="AK12" i="32"/>
  <c r="AK13" i="32"/>
  <c r="AK14" i="32"/>
  <c r="AK7" i="32"/>
  <c r="X23" i="32" l="1"/>
  <c r="X31" i="32"/>
  <c r="U7" i="32"/>
  <c r="AE17" i="32"/>
  <c r="AG17" i="32"/>
  <c r="AE12" i="32"/>
  <c r="V12" i="32" s="1"/>
  <c r="AE10" i="32"/>
  <c r="AG12" i="32"/>
  <c r="AF12" i="32" s="1"/>
  <c r="W12" i="32" s="1"/>
  <c r="AG10" i="32"/>
  <c r="AE5" i="32"/>
  <c r="AE7" i="32"/>
  <c r="AG7" i="32"/>
  <c r="AG5" i="32"/>
  <c r="AF10" i="32" l="1"/>
  <c r="AF17" i="32"/>
  <c r="AF7" i="32"/>
  <c r="AF5" i="32"/>
  <c r="AA7" i="32"/>
  <c r="V7" i="32" s="1"/>
  <c r="AA32" i="32"/>
  <c r="V32" i="32" s="1"/>
  <c r="AA31" i="32"/>
  <c r="V31" i="32" s="1"/>
  <c r="AA4" i="32"/>
  <c r="AA5" i="32"/>
  <c r="V5" i="32" s="1"/>
  <c r="AA18" i="32"/>
  <c r="AA17" i="32"/>
  <c r="AC18" i="32"/>
  <c r="AC5" i="32"/>
  <c r="AC7" i="32"/>
  <c r="AC17" i="32"/>
  <c r="AB17" i="32" s="1"/>
  <c r="AC4" i="32"/>
  <c r="AB4" i="32" s="1"/>
  <c r="AB5" i="32"/>
  <c r="V6" i="32"/>
  <c r="AB18" i="32" l="1"/>
  <c r="W5" i="32"/>
  <c r="AB32" i="32"/>
  <c r="W32" i="32" s="1"/>
  <c r="AB7" i="32"/>
  <c r="W7" i="32" s="1"/>
  <c r="AB31" i="32"/>
  <c r="W31" i="32" s="1"/>
  <c r="U22" i="32" l="1"/>
  <c r="V8" i="32" l="1"/>
  <c r="X32" i="32"/>
  <c r="U12" i="32" l="1"/>
  <c r="X27" i="32"/>
  <c r="X22" i="32"/>
  <c r="V11" i="32"/>
  <c r="X7" i="32"/>
  <c r="X8" i="32"/>
  <c r="X5" i="32" l="1"/>
  <c r="X19" i="32"/>
  <c r="X16" i="32"/>
  <c r="V15" i="32" l="1"/>
  <c r="X15" i="32" s="1"/>
  <c r="X12" i="32"/>
  <c r="X13" i="32"/>
  <c r="X14" i="32"/>
  <c r="X10" i="32"/>
  <c r="X11" i="32"/>
  <c r="X9" i="32"/>
  <c r="X6" i="32" l="1"/>
  <c r="X4" i="32"/>
  <c r="Y4" i="32" s="1"/>
</calcChain>
</file>

<file path=xl/comments1.xml><?xml version="1.0" encoding="utf-8"?>
<comments xmlns="http://schemas.openxmlformats.org/spreadsheetml/2006/main">
  <authors>
    <author>MM</author>
  </authors>
  <commentList>
    <comment ref="R2" authorId="0">
      <text>
        <r>
          <rPr>
            <b/>
            <sz val="9"/>
            <color indexed="81"/>
            <rFont val="Tahoma"/>
            <family val="2"/>
            <charset val="238"/>
          </rPr>
          <t>Z  RAP bylo vypuštěno, ale lze ponechat</t>
        </r>
      </text>
    </comment>
    <comment ref="U2" authorId="0">
      <text>
        <r>
          <rPr>
            <b/>
            <sz val="9"/>
            <color indexed="81"/>
            <rFont val="Tahoma"/>
            <family val="2"/>
            <charset val="238"/>
          </rPr>
          <t>Celkové nákaldy projektů bez ohledu na výši spolufinancování</t>
        </r>
      </text>
    </comment>
    <comment ref="Z2" authorId="0">
      <text>
        <r>
          <rPr>
            <b/>
            <sz val="9"/>
            <color indexed="81"/>
            <rFont val="Tahoma"/>
            <family val="2"/>
            <charset val="238"/>
          </rPr>
          <t>uvedené údaje vycházejí z finančního plánu čerpání ITI</t>
        </r>
      </text>
    </comment>
    <comment ref="AD2" authorId="0">
      <text>
        <r>
          <rPr>
            <b/>
            <sz val="9"/>
            <color indexed="81"/>
            <rFont val="Tahoma"/>
            <family val="2"/>
            <charset val="238"/>
          </rPr>
          <t>uvedené údaje vycházejí z finančního plánu čerpání IPRÚ</t>
        </r>
      </text>
    </comment>
    <comment ref="AH2" authorId="0">
      <text>
        <r>
          <rPr>
            <b/>
            <sz val="9"/>
            <color indexed="81"/>
            <rFont val="Tahoma"/>
            <family val="2"/>
            <charset val="238"/>
          </rPr>
          <t>bude doplněno v následující aktualizaci RAP</t>
        </r>
      </text>
    </comment>
    <comment ref="U3" authorId="0">
      <text>
        <r>
          <rPr>
            <b/>
            <sz val="9"/>
            <color indexed="81"/>
            <rFont val="Tahoma"/>
            <family val="2"/>
            <charset val="238"/>
          </rPr>
          <t>sběr probíhal na základě původního podkladu, který pole vymezoval jako "do 2016"</t>
        </r>
      </text>
    </comment>
    <comment ref="Y3" authorId="0">
      <text>
        <r>
          <rPr>
            <b/>
            <sz val="9"/>
            <color indexed="81"/>
            <rFont val="Tahoma"/>
            <family val="2"/>
            <charset val="238"/>
          </rPr>
          <t>tento údaj se uvádí pouze pro SC 1.1 IROP</t>
        </r>
      </text>
    </comment>
    <comment ref="Y4" authorId="0">
      <text>
        <r>
          <rPr>
            <b/>
            <sz val="9"/>
            <color indexed="81"/>
            <rFont val="Tahoma"/>
            <family val="2"/>
            <charset val="238"/>
          </rPr>
          <t>Bude čerpáno do výše alokace pro Sředočeský kraj</t>
        </r>
      </text>
    </comment>
    <comment ref="X9" authorId="0">
      <text>
        <r>
          <rPr>
            <sz val="9"/>
            <color indexed="81"/>
            <rFont val="Tahoma"/>
            <family val="2"/>
            <charset val="238"/>
          </rPr>
          <t>v případě vyšší alokace na specifický cíl až 10,93 % celkové částky</t>
        </r>
      </text>
    </comment>
    <comment ref="X10" authorId="0">
      <text>
        <r>
          <rPr>
            <sz val="9"/>
            <color indexed="81"/>
            <rFont val="Tahoma"/>
            <family val="2"/>
            <charset val="238"/>
          </rPr>
          <t>v případě vyšší alokace na specifický cíl až 10,93 % celkové částky</t>
        </r>
      </text>
    </comment>
    <comment ref="X11" authorId="0">
      <text>
        <r>
          <rPr>
            <sz val="9"/>
            <color indexed="81"/>
            <rFont val="Tahoma"/>
            <family val="2"/>
            <charset val="238"/>
          </rPr>
          <t>hrubý odhad 1 000  (v případě vyšší alokace na specifický cíl až 10,93 % celkové částky), zatím není známo přesné znění zákona o soc. bydlení</t>
        </r>
      </text>
    </comment>
    <comment ref="X12" authorId="0">
      <text>
        <r>
          <rPr>
            <sz val="9"/>
            <color indexed="81"/>
            <rFont val="Tahoma"/>
            <family val="2"/>
            <charset val="238"/>
          </rPr>
          <t>v případě vyšší alokace na specifický cíl až 10,93 % celkové částky</t>
        </r>
      </text>
    </comment>
    <comment ref="X13" authorId="0">
      <text>
        <r>
          <rPr>
            <sz val="9"/>
            <color indexed="81"/>
            <rFont val="Tahoma"/>
            <family val="2"/>
            <charset val="238"/>
          </rPr>
          <t>v případě vyšší alokace na specifický cíl až 10,93 % celkové částky</t>
        </r>
      </text>
    </comment>
    <comment ref="X14" authorId="0">
      <text>
        <r>
          <rPr>
            <sz val="9"/>
            <color indexed="81"/>
            <rFont val="Tahoma"/>
            <family val="2"/>
            <charset val="238"/>
          </rPr>
          <t>v případě vyšší alokace na specifický cíl až 10,93 % celkové částky</t>
        </r>
      </text>
    </comment>
    <comment ref="X15" authorId="0">
      <text>
        <r>
          <rPr>
            <sz val="9"/>
            <color indexed="81"/>
            <rFont val="Tahoma"/>
            <family val="2"/>
            <charset val="238"/>
          </rPr>
          <t>v případě vyšší alokace na specifický cíl až 10,93 % celkové částky</t>
        </r>
      </text>
    </comment>
    <comment ref="X16" authorId="0">
      <text>
        <r>
          <rPr>
            <sz val="9"/>
            <color indexed="81"/>
            <rFont val="Tahoma"/>
            <family val="2"/>
            <charset val="238"/>
          </rPr>
          <t>v případě vyšší alokace na specifický cíl až 10,93 % celkové částky</t>
        </r>
      </text>
    </comment>
    <comment ref="U17" authorId="0">
      <text>
        <r>
          <rPr>
            <sz val="9"/>
            <color indexed="81"/>
            <rFont val="Tahoma"/>
            <family val="2"/>
            <charset val="238"/>
          </rPr>
          <t>bude doplněno po dopracování KAP a MAP</t>
        </r>
      </text>
    </comment>
    <comment ref="V17" authorId="0">
      <text>
        <r>
          <rPr>
            <sz val="9"/>
            <color indexed="81"/>
            <rFont val="Tahoma"/>
            <family val="2"/>
            <charset val="238"/>
          </rPr>
          <t>bude doplněno po dopracování KAP a MAP</t>
        </r>
      </text>
    </comment>
    <comment ref="W17" authorId="0">
      <text>
        <r>
          <rPr>
            <sz val="9"/>
            <color indexed="81"/>
            <rFont val="Tahoma"/>
            <family val="2"/>
            <charset val="238"/>
          </rPr>
          <t>bude doplněno po dopracování KAP a MAP</t>
        </r>
      </text>
    </comment>
    <comment ref="U18" authorId="0">
      <text>
        <r>
          <rPr>
            <sz val="9"/>
            <color indexed="81"/>
            <rFont val="Tahoma"/>
            <family val="2"/>
            <charset val="238"/>
          </rPr>
          <t>bude doplněno po dopracování KAP a MAP</t>
        </r>
      </text>
    </comment>
    <comment ref="V18" authorId="0">
      <text>
        <r>
          <rPr>
            <sz val="9"/>
            <color indexed="81"/>
            <rFont val="Tahoma"/>
            <family val="2"/>
            <charset val="238"/>
          </rPr>
          <t>bude doplněno po dopracování KAP a MAP</t>
        </r>
      </text>
    </comment>
    <comment ref="W18" authorId="0">
      <text>
        <r>
          <rPr>
            <sz val="9"/>
            <color indexed="81"/>
            <rFont val="Tahoma"/>
            <family val="2"/>
            <charset val="238"/>
          </rPr>
          <t>bude doplněno po dopracování KAP a MAP</t>
        </r>
      </text>
    </comment>
    <comment ref="V19" authorId="0">
      <text>
        <r>
          <rPr>
            <b/>
            <sz val="9"/>
            <color indexed="81"/>
            <rFont val="Tahoma"/>
            <charset val="1"/>
          </rPr>
          <t>MAP = 368 mil. Kč
+ IT</t>
        </r>
      </text>
    </comment>
    <comment ref="W19" authorId="0">
      <text>
        <r>
          <rPr>
            <b/>
            <sz val="9"/>
            <color indexed="81"/>
            <rFont val="Tahoma"/>
            <charset val="1"/>
          </rPr>
          <t>MAP = 350 mil. Kč
+ IT</t>
        </r>
      </text>
    </comment>
    <comment ref="X27" authorId="0">
      <text>
        <r>
          <rPr>
            <b/>
            <sz val="9"/>
            <color indexed="81"/>
            <rFont val="Tahoma"/>
            <family val="2"/>
            <charset val="238"/>
          </rPr>
          <t>tento údaj lze označit za význanamě podhodnocený</t>
        </r>
      </text>
    </comment>
    <comment ref="X35" authorId="0">
      <text>
        <r>
          <rPr>
            <b/>
            <sz val="9"/>
            <color indexed="81"/>
            <rFont val="Tahoma"/>
            <family val="2"/>
            <charset val="238"/>
          </rPr>
          <t>tento údaj lze označit za význanamě podhodnocený</t>
        </r>
      </text>
    </comment>
    <comment ref="X36" authorId="0">
      <text>
        <r>
          <rPr>
            <b/>
            <sz val="9"/>
            <color indexed="81"/>
            <rFont val="Tahoma"/>
            <family val="2"/>
            <charset val="238"/>
          </rPr>
          <t>tento údaj lze označit za význanamě podhodnocený</t>
        </r>
      </text>
    </comment>
    <comment ref="X37" authorId="0">
      <text>
        <r>
          <rPr>
            <b/>
            <sz val="9"/>
            <color indexed="81"/>
            <rFont val="Tahoma"/>
            <family val="2"/>
            <charset val="238"/>
          </rPr>
          <t>tento údaj lze označit za význanamě podhodnocený</t>
        </r>
      </text>
    </comment>
    <comment ref="W45" authorId="0">
      <text>
        <r>
          <rPr>
            <sz val="9"/>
            <color indexed="81"/>
            <rFont val="Tahoma"/>
            <family val="2"/>
            <charset val="238"/>
          </rPr>
          <t>sběr proveden na základěpředchozího podkladu MMR s vymezení odbobí 2017 - 2020</t>
        </r>
      </text>
    </comment>
    <comment ref="V46" authorId="0">
      <text>
        <r>
          <rPr>
            <sz val="9"/>
            <color indexed="81"/>
            <rFont val="Tahoma"/>
            <family val="2"/>
            <charset val="238"/>
          </rPr>
          <t>sběr proveden na základěpředchozího podkladu MMR s vymezení odbobí 2017 - 2020</t>
        </r>
      </text>
    </comment>
    <comment ref="V47" authorId="0">
      <text>
        <r>
          <rPr>
            <sz val="9"/>
            <color indexed="81"/>
            <rFont val="Tahoma"/>
            <family val="2"/>
            <charset val="238"/>
          </rPr>
          <t>sběr proveden na základěpředchozího podkladu MMR s vymezení odbobí 2017 - 2020</t>
        </r>
      </text>
    </comment>
    <comment ref="V48" authorId="0">
      <text>
        <r>
          <rPr>
            <sz val="9"/>
            <color indexed="81"/>
            <rFont val="Tahoma"/>
            <family val="2"/>
            <charset val="238"/>
          </rPr>
          <t>sběr proveden na základěpředchozího podkladu MMR s vymezení odbobí 2017 - 2020</t>
        </r>
      </text>
    </comment>
    <comment ref="V49" authorId="0">
      <text>
        <r>
          <rPr>
            <sz val="9"/>
            <color indexed="81"/>
            <rFont val="Tahoma"/>
            <family val="2"/>
            <charset val="238"/>
          </rPr>
          <t>sběr proveden na základěpředchozího podkladu MMR s vymezení odbobí 2017 - 2020</t>
        </r>
      </text>
    </comment>
  </commentList>
</comments>
</file>

<file path=xl/sharedStrings.xml><?xml version="1.0" encoding="utf-8"?>
<sst xmlns="http://schemas.openxmlformats.org/spreadsheetml/2006/main" count="1145" uniqueCount="515">
  <si>
    <t>financování ESIF</t>
  </si>
  <si>
    <t>stát</t>
  </si>
  <si>
    <t>kraj</t>
  </si>
  <si>
    <t>ostatní</t>
  </si>
  <si>
    <t>obce</t>
  </si>
  <si>
    <t>SRR ČR</t>
  </si>
  <si>
    <r>
      <t xml:space="preserve">mimo fondů ESI  </t>
    </r>
    <r>
      <rPr>
        <i/>
        <sz val="9"/>
        <color rgb="FF000000"/>
        <rFont val="Arial"/>
        <family val="2"/>
        <charset val="238"/>
      </rPr>
      <t>ano/ne</t>
    </r>
  </si>
  <si>
    <t>Operační program/Program</t>
  </si>
  <si>
    <t>Aktivita SC</t>
  </si>
  <si>
    <t>Specifický cíl OP
/Opatření PRV</t>
  </si>
  <si>
    <t>Operační program</t>
  </si>
  <si>
    <t>Další relevantní koncepční dokumenty</t>
  </si>
  <si>
    <t>Název dokumentu</t>
  </si>
  <si>
    <t>Opatření</t>
  </si>
  <si>
    <t>Zkvalitnění silniční infrastruktury</t>
  </si>
  <si>
    <t>Rozvoj nemotorové dopravy</t>
  </si>
  <si>
    <t>Budování cyklostezek a cyklotras včetně souvisejícího zázemí</t>
  </si>
  <si>
    <t>Podpora veřejné dopravy a integrace dopravních systémů</t>
  </si>
  <si>
    <t>IROP</t>
  </si>
  <si>
    <t>Terminály, Telematika, Nízkoemisní vozidla a související plnící stanice</t>
  </si>
  <si>
    <t>NE</t>
  </si>
  <si>
    <t>ANO</t>
  </si>
  <si>
    <t>bude doplněno</t>
  </si>
  <si>
    <t>Rekonstrukce, modernizace či výstavba silnic</t>
  </si>
  <si>
    <t>Cyklodoprava</t>
  </si>
  <si>
    <t>Sociální bydlení</t>
  </si>
  <si>
    <t xml:space="preserve">Výstavba, rekonstrukce a vybavení sociálních podniků </t>
  </si>
  <si>
    <t>Zvýšení kvality návazné péče</t>
  </si>
  <si>
    <t>Deinstitucionalizace psychiatrické péče</t>
  </si>
  <si>
    <t>Podpora infrastruktury škol a školských zařízení pro střední a vyšší odborné vzdělávání</t>
  </si>
  <si>
    <t>Podpora infrastruktury pro celoživotní vzdělávání v následujících klíčových kompetencích</t>
  </si>
  <si>
    <t>Podpora infrastruktury pro zájmové a neformální vzdělávání mládeže</t>
  </si>
  <si>
    <t>IPRÚ</t>
  </si>
  <si>
    <t>CLLD</t>
  </si>
  <si>
    <t>Revitalizace souboru vybraných památek</t>
  </si>
  <si>
    <t>Integrovaná strategie podpory kultury 2014-2020</t>
  </si>
  <si>
    <t>Zefektivnění ochrany a využívání sbírkových a knihovních fondů a jejich zpřístupnění</t>
  </si>
  <si>
    <t>Aktivity SC 1.2, 2.1, 2.2, 2.3, 2.4, 3.1, 3.3</t>
  </si>
  <si>
    <t>OP Z</t>
  </si>
  <si>
    <t>OP D</t>
  </si>
  <si>
    <t>4.2</t>
  </si>
  <si>
    <t>4.3</t>
  </si>
  <si>
    <t>OP ŽP</t>
  </si>
  <si>
    <t xml:space="preserve">Tvorba nových a rozšiřování a zvyšování kvality současných služeb podpůrné infrastruktury, tj. vědecko-technických parků, podnikatelských inovačních center, podnikatelských inkubátorů,
</t>
  </si>
  <si>
    <t>Realizace podnikatelských záměrů začínajících podniků (do 3 let) a rozvojových podniků prostřednictvím vhodných finančních nástrojů a dotací MSP zejména pro mikropodniky,</t>
  </si>
  <si>
    <t>Technické a stavební rekonstrukce brownfieldů (bez výdajů na odstranění ekologických zátěží) a jejich přeměna na moderní podnikatelské objekty a vznik nově zrekonstruovatelných podnikatelských ploch</t>
  </si>
  <si>
    <t>OP PIK</t>
  </si>
  <si>
    <t>Zdůvodnění potřeby</t>
  </si>
  <si>
    <t>Účel aktivity</t>
  </si>
  <si>
    <t>Nositel aktivity</t>
  </si>
  <si>
    <t xml:space="preserve">B.1 Zajištění kvalitní sítě dopravní a technické infrastruktury  
</t>
  </si>
  <si>
    <t xml:space="preserve">B.1.1 Rozvoj a modernizace dopravní infrastruktury </t>
  </si>
  <si>
    <t xml:space="preserve">Prioritní oblast 1 INTELIGENTNÍ DOPRAVA 
</t>
  </si>
  <si>
    <t xml:space="preserve">Neuzavřené koncepční řešení infrastruktury v některých částech kraje s dopadem na celý kraj (např. okružní a tangenciální vazby), absence krajského (aglomeračního) okruhu
Neuspokojivý technický stav a parametry silnic při vysokém dopravním zatížení.
Chybějící dopravní obchvaty měst, nedokončený silniční okruh kolem Prahy včetně návazných pražských radiál.
Vysoká dopravní nehodovost, zapříčiněná vysokými dopravními nároky na velmi zanedbané síti silnic II. a III. třídy a jejích křižovatkách
Vysoká dopravní zátěž území, zejména tranzitní dopravou.
</t>
  </si>
  <si>
    <t>Dílčí cíl 1.1 – Zrychlit přepravu osob uvnitř PMO
Dílčí cíl 1.2 – Posílit preferenci hromadné dopravy</t>
  </si>
  <si>
    <t>Dílčí cíl 1.3 – Zvýšit regionální mobilitu napojením na infrastrukturu TEN-T</t>
  </si>
  <si>
    <t xml:space="preserve">ITI: Prioritní oblast 1 INTELIGENTNÍ DOPRAVA 
</t>
  </si>
  <si>
    <t>Chybějící, případně nedostatečná infrastruktura pro cyklistickou dopravu.</t>
  </si>
  <si>
    <t>OPIK</t>
  </si>
  <si>
    <t xml:space="preserve">B.2   Zlepšení dopravní obslužnosti Středočeského kraje </t>
  </si>
  <si>
    <t xml:space="preserve">B 2.1 Zlepšení dopravní obslužnosti Středočeského kraje – veřejná doprava </t>
  </si>
  <si>
    <t xml:space="preserve">Nárůst individuální dopravy na úkor hromadné dopravy. Rozdílné tarifní systémy na území kraje. Nedostatečné propojení okrajových lokalit a suburbií kolejovou dopravou, včetně chybějící doprovodné infrastruktury. 
</t>
  </si>
  <si>
    <t xml:space="preserve">C.3.1 Zlepšení možnosti trávení volného času dospělých a dětí, podpora kulturních, sportovních a zájmových činností a uskupení 
E2.3 Snižování emisí a ochrana kvality ovzduší </t>
  </si>
  <si>
    <t xml:space="preserve">C.3  Zlepšení možnosti trávení volného času dospělých a dětí, podpora kulturních, sportovních a zájmových činností a uskupení 
E.2  Eliminace rizik spojených s ochranou životního prostředí </t>
  </si>
  <si>
    <t xml:space="preserve">Posílení vybavení základních složek IZS technikou a věcnými prostředky.  Vybudování  nových  dislokací  základních  složek IZS. </t>
  </si>
  <si>
    <t>Středočeský kraj – odbor zdravotnictví, ZZS SČK-KZOS</t>
  </si>
  <si>
    <t xml:space="preserve">Modernizace složek  IZS </t>
  </si>
  <si>
    <t xml:space="preserve"> Zajištění  adekvátní  odolnosti  s důrazem  na  přizpůsobení  se  změnám  klimatu a novým rizikům.
Posílení vybavení základních složek IZS technikou a věcnými prostředky k zajištění připravenosti základních složek IZS v exponovaných územích s důrazem na přizpůsobení se změnám klimatu a novým rizikům.
Modernizace vzdělávacích a výcvikových středisek pro základní složky IZS (simulátory, trenažéry, polygony apod. a jejich vybavení), zaměřených na rozvoj specifických dovedností a součinnost základních složek IZS při řešení mimořádných událostí</t>
  </si>
  <si>
    <t xml:space="preserve">Složky  IZS  se  přes  dosavadní  pokrok  potýkají  s nedostatečnou  vybaveností. Bezpečnostní  systém  musí  neustále  reagovat  na  měnící  se  podmínky  a  změny 
v bezpečnostním prostředí a vznikající nové hrozby. </t>
  </si>
  <si>
    <t xml:space="preserve">B.5   Zajištění bezpečnosti občanů Středočeského kraje </t>
  </si>
  <si>
    <t xml:space="preserve">B 5.1 Zajištění bezpečnosti občanů Středočeského kraje </t>
  </si>
  <si>
    <t xml:space="preserve">Zajištění odolnosti a vybavenosti základních složek integrovaného záchranného systému – Policie ČR a Hasičského záchranného sboru ČR (včetně JSDH) v území, s důrazem na přizpůsobení se změnám klimatu a novým rizikům v období 2014 – 2020, resp. Zajištění odolnosti a vybavenosti základních složek integrovaného záchranného systému – Krajských zdravotnických záchranných služeb v území, s důrazem na přizpůsobení se změnám klimatu a novým rizikům v období 2014 – 2020; </t>
  </si>
  <si>
    <t xml:space="preserve"> Optimalizace infrastruktury sociálních služeb, doprovodných programů a budování center komunitních služeb</t>
  </si>
  <si>
    <t>Deinstitucionalizace sociálních služeb za účelem sociálního začleňování a zvýšení uplatnitelnosti na trhu práce
Infrastruktura pro dostupnost a rozvoj sociální služby</t>
  </si>
  <si>
    <t>Infrastruktura pro dostupnost a rozvoj sociální služby
Podpora rozvoje infrastruktury komunitních center za účelem sociálního začleňování a zvýšení uplatnitelnosti na trhu práce</t>
  </si>
  <si>
    <t>Deinstitucionalizace sociálních služeb</t>
  </si>
  <si>
    <t>Podpora rozvoje sociálního bydlení</t>
  </si>
  <si>
    <t>Vyšší  dostupnost  a  kvalita služeb, vedoucí k sociální inkluzi.</t>
  </si>
  <si>
    <t>Sociální bydlení dostupné potřebným.</t>
  </si>
  <si>
    <t>Výsledkem transformace  zařízení  budou  sociální  služby  komunitního  charakteru  poskytované v přirozeném prostředí.</t>
  </si>
  <si>
    <t xml:space="preserve">Vysoká míra využívání služby institucionální  péče, které nepřispívají  k začlenění  podporovaných  osob  do  společnosti, naopak  mohou  vést  k jejich  izolaci  a  segregaci. </t>
  </si>
  <si>
    <t>Středočeský kraj – odbor sociálních věcí, obce, MAS</t>
  </si>
  <si>
    <t>Středočeský kraj – odbor sociálních věcí, obce</t>
  </si>
  <si>
    <t xml:space="preserve">C.2 Podpora dostupnosti a zvyšování kvality sociální a zdravotní péče </t>
  </si>
  <si>
    <t>C 2.1 Sociální péče</t>
  </si>
  <si>
    <t>SPRSS: PRIORITA 4 - Podpora sítě služeb sociální prevence</t>
  </si>
  <si>
    <t>MAS</t>
  </si>
  <si>
    <t>Vznik  nových  a  rozvoj  existujících  podnikatelských  aktivit v oblasti sociálního podnikání.</t>
  </si>
  <si>
    <t>Rozvoj sociálního podnikání</t>
  </si>
  <si>
    <t>Rozvoj infrastruktury zdravotních služeb a péče o zdraví</t>
  </si>
  <si>
    <t>Podpora infrastruktury pro střední a vyšší odborné vzdělávání</t>
  </si>
  <si>
    <t>Podpora infrastruktury pro předškolní vzdělávání – podpora zařízení péče o děti do 3 let, dětských skupin a mateřských škol 
Podpora infrastruktury pro základní vzdělávání v základních školách</t>
  </si>
  <si>
    <t xml:space="preserve">Rozvoj  kulturního dědictví </t>
  </si>
  <si>
    <t>Středočeský kraj –  odbor kultury a památkové péče, Vlasníci památek</t>
  </si>
  <si>
    <t>Prezentace a ochrana sbírkových a knihovních fondů</t>
  </si>
  <si>
    <t>Posílení komunitně vedeného místního rozvoje</t>
  </si>
  <si>
    <t xml:space="preserve">Přednost  CLLD  je  znalost  místního  prostředí,  která  vede  k lepšímu zacílení  podpory  a  k rozvoji  spolupráce  mezi  aktéry  na  lokální  úrovni. </t>
  </si>
  <si>
    <t>Rozvoji  spolupráce  mezi  aktéry  na  lokální  úrovni a řešení konkrétních problémů mikroregionu.</t>
  </si>
  <si>
    <t>Posílení řídících a administrativních kapacit MAS</t>
  </si>
  <si>
    <t>Přípravné podpůrné činnosti, Provozní činnosti, Animační činnosti</t>
  </si>
  <si>
    <t>Cestovní ruch</t>
  </si>
  <si>
    <t xml:space="preserve">C.1.2 Vytvoření podmínek pro zvyšování kvality vzdělání, efektivní a funkční rozvoj vzdělávací soustavy 
</t>
  </si>
  <si>
    <t xml:space="preserve">B.3.2 Péče o památky a kulturní dědictví </t>
  </si>
  <si>
    <t xml:space="preserve">B.3 Podpora dostupnosti občanské vybavenosti v obcích. Vytváření podmínek pro stabilizaci a nárůst obyvatel. Péče o památky a kulturní dědictví </t>
  </si>
  <si>
    <t xml:space="preserve">C.2.2 Zdravotní péče </t>
  </si>
  <si>
    <t xml:space="preserve">C.1.1 Zvyšování vzdělanosti obyvatel a celoživotní učení  
C.1.2 Vytvoření podmínek pro zvyšování kvality vzdělání, efektivní a funkční rozvoj vzdělávací soustavy 
C1.3 Vzdělávání a zaměstnávání osob se speciálními potřebami a vzdělávání dospělých </t>
  </si>
  <si>
    <t xml:space="preserve">C.1  Zajištění podmínek vzdělávání obyvatel a zlepšení možnosti jejich uplatnění na trhu práce </t>
  </si>
  <si>
    <t>Na úrovni kraje je připravována strategie rozvoje CR</t>
  </si>
  <si>
    <t xml:space="preserve">A.1 Zlepšování podmínek pro podnikání v kraji, zvýšení konkurenceschopnosti podnikatelských subjektů  
C.3  Zlepšení možnosti trávení volného času dospělých a dětí, podpora kulturních, sportovních a zájmových činností a uskupení </t>
  </si>
  <si>
    <t>Posílení biodiverzity</t>
  </si>
  <si>
    <t>Posílení přirozených funkcí krajiny</t>
  </si>
  <si>
    <t xml:space="preserve">E.1 Péče a ochrana jednotlivých složek životního prostředí </t>
  </si>
  <si>
    <t xml:space="preserve">E.1.1 Ochrana významných a chráněných území, krajiny a krajinných prvků, ochrana neživé přírody </t>
  </si>
  <si>
    <t xml:space="preserve">D.1 Zlepšování podmínek pro bydlení a zaměstnání v malých obcích. Dopravní dostupnost a občanská vybavenost malých obcí. </t>
  </si>
  <si>
    <t xml:space="preserve">D.1.3 Podpora spolupráce venkovských obcí a jejich vzájemné komunikace 
D.1.2 Podpora podnikání a vytváření pracovních příležitostí na venkově </t>
  </si>
  <si>
    <t>Posílení komunitně vedeného místního rozvoje podporou řešení problémů nezaměstnanosti a sociálního začleňování ve venkovských oblastech</t>
  </si>
  <si>
    <t>Podpora sociálního začleňování</t>
  </si>
  <si>
    <t>Potřebnost sítě služeb je zdůvodněna ve SPRSS kraje a komunitních plánech.</t>
  </si>
  <si>
    <t>Zvýšit uplatnitelnost osob ohrožených sociálním vyloučením nebo sociálně vyloučených ve společnosti a na trhu práce.</t>
  </si>
  <si>
    <t>Podpora dostupnosti a zvyšování kvality sociální péče</t>
  </si>
  <si>
    <t>Rozvoj infrastruktury pro  vzdělávání</t>
  </si>
  <si>
    <t>Zlepšení nabídky cenově dostupných a kvalitních zařízení a služeb péče o děti</t>
  </si>
  <si>
    <t xml:space="preserve">A 3.2 Zlepšení podmínek uplatnění znevýhodněných osob na trhu práce </t>
  </si>
  <si>
    <t xml:space="preserve">A.3  Zvyšování zaměstnanosti a zlepšení podmínek trhu práce </t>
  </si>
  <si>
    <t>Zlepšení nabídky dostupných a kvalitních zařízení a služeb péče o děti</t>
  </si>
  <si>
    <t>Obce, NNO, Sociální partneři</t>
  </si>
  <si>
    <t>Středočeský kraj – odbor sociálních věcí, obce, MPSV, NNO, Sociální partveři</t>
  </si>
  <si>
    <t>Nedostatečná nabídka a kvalita zařízení a služeb péče o děti</t>
  </si>
  <si>
    <t>Kraj, Obce</t>
  </si>
  <si>
    <t xml:space="preserve">A.1.1 Podpora vytváření příznivého podnikatelského prostřední a podnikatelské infrastruktury
A.1.3 Podpora rozvoje cestovního ruchu  
C.3.1 Zlepšení možnosti trávení volného času dospělých a dětí, podpora kulturních, sportovních a zájmových činností a uskupení </t>
  </si>
  <si>
    <t>Státní program ochrany přírody a krajiny ČR, Strategie ochrany biologické rozmanitosti České republiky, Strategie udržitelného rozvoje České republiky</t>
  </si>
  <si>
    <t>Středočeský kraj – odbor dopravy, ITI, IPRÚ</t>
  </si>
  <si>
    <t>Dopravní politika ČR 2014-2020; ITI; IPRÚ; Kraj současně připravuje koncepci modernizace silniční sítě pro období 2015 - 2020</t>
  </si>
  <si>
    <t xml:space="preserve">Pro  řešení  problematiky  sociálního  vyloučení  je  potřeba  dobudovat a optimalizovat infrastrukturu pro poskytování  sociálních  služeb  a  doprovodných  programů. Nabídka infrastruktury sociálních, zdravotních a návazných služeb v území neodpovídá aktuálním a v budoucnosti očekávaným potřebám cílových skupin. </t>
  </si>
  <si>
    <t>Strategický plán rozvoje sociálních služeb SčK (SPRSS), Komunitní plány, IPRÚ</t>
  </si>
  <si>
    <t>Rozvoj systémů a služeb včetně ITS na síti TEN-T a ve městech pro řízení dopravy a ovlivňování dopravních proudů na městské silniční síti .
Podpora rozvoje infrastruktur prostorových dat a zavádění nových technologií a aplikací pro ochranu dopravní infrastruktury i optimalizaci dopravy, vč. aplikací založených na datech a službách družicových systémů (např. Galileo, EGNOS, Copernicus aj.) na městské úrovni včetně integrace na vyšších úrovních .</t>
  </si>
  <si>
    <t>Zavedení  systému  telematického  řízení  silničního provozu</t>
  </si>
  <si>
    <t xml:space="preserve">PRIORITNÍ OBLAST 1: DOPRAVA  </t>
  </si>
  <si>
    <t xml:space="preserve">Opatření 1.1: Silniční doprava </t>
  </si>
  <si>
    <t>ITI, IPRÚ</t>
  </si>
  <si>
    <t xml:space="preserve">ITI: Prioritní oblast 1 INTELIGENTNÍ DOPRAVA 
IPRÚ: PRIORITNÍ OBLAST 1: DOPRAVA  
</t>
  </si>
  <si>
    <t>Národní strategie rozvoje cyklistické dopravy ČR 2013-2020, SUMP; ITI; Komunitní plány, IPRU</t>
  </si>
  <si>
    <t xml:space="preserve">ITI: Dílčí cíl 1.4 – Rozšířit cyklodopravu pro cesty do práce
IPRÚ: Opatření 1.2: Cyklistická doprava </t>
  </si>
  <si>
    <t>Obce, ITI, MAS, IPRÚ</t>
  </si>
  <si>
    <t xml:space="preserve">SPRSS: PRIORITA 3 - Podpora sítě služeb sociální péče ambulantní a terénní formy;
SPRSS: PRIORITA 4 - Podpora sítě služeb sociální prevence
IPRÚ: PRIORITNÍ OBLAST 2: KVALITA ŽIVOTA </t>
  </si>
  <si>
    <t xml:space="preserve">IPRÚ: Opatření 2.1: Sociální služby  </t>
  </si>
  <si>
    <t>Studie, identifikující sociálně vyloučené lokality v České republice, zpracované MPSV; Strategie reformy psychiatrické péče, IPRÚ</t>
  </si>
  <si>
    <t xml:space="preserve">IPRÚ: Opatření 2.2: Zdravotnictví </t>
  </si>
  <si>
    <t xml:space="preserve">IPRÚ: PRIORITNÍ OBLAST 2: KVALITA ŽIVOTA 
</t>
  </si>
  <si>
    <t>Nabídka infrastruktury zdravotních a návazných služeb v území neodpovídá aktuálním a v budoucnosti očekávaným potřebám cílových skupin.</t>
  </si>
  <si>
    <t>Realizace Strategie  reformy psychiatrické péče</t>
  </si>
  <si>
    <t>Zkvalitnění a zvýšení dostupnosti služeb</t>
  </si>
  <si>
    <t>Středočeský kraj – odbor zdravotnictví, MZČR, obce, IPRÚ</t>
  </si>
  <si>
    <t>Deinstitucionalizace a zvýšení kvality psychiatrické péče</t>
  </si>
  <si>
    <t>Komunitní plány, IPRÚ, Studie, identifikující sociálně vyloučené lokality v České republice, zpracované MPSV</t>
  </si>
  <si>
    <t xml:space="preserve">IPRÚ: PRIORITNÍ OBLAST 2: KVALITA ŽIVOTA </t>
  </si>
  <si>
    <t>Zvýšení podílu udržitelných forem dopravy. Dokončení výstavby základní sítě cyklotras.</t>
  </si>
  <si>
    <t>ITI: C.2 Podpora dostupnosti a zvyšování kvality sociální a zdravotní péče 
IPRÚ: PRIORITNÍ OBLAST 2: KVALITA ŽIVOTA</t>
  </si>
  <si>
    <t xml:space="preserve">SPRSS: PRIORITA 3 - Podpora sítě služeb sociální péče ambulantní a terénní formy
SPRSS: PRIORITA 4 - Podpora sítě služeb sociální prevence
IPRÚ: PRIORITNÍ OBLAST 2: KVALITA ŽIVOTA </t>
  </si>
  <si>
    <t xml:space="preserve">SPRSS: PRIORITA 3 - Podpora sítě služeb sociální péče ambulantní a terénní formy
IPRÚ: PRIORITNÍ OBLAST 2: KVALITA ŽIVOTA </t>
  </si>
  <si>
    <t>KAP, MAP (koncepce se zpracovávají), IPRÚ</t>
  </si>
  <si>
    <t xml:space="preserve">IPRU: Opatření 2.3: Ekonomika, školství a vzdělávání </t>
  </si>
  <si>
    <t xml:space="preserve">IPRU: PRIORITNÍ OBLAST 2: KVALITA ŽIVOTA </t>
  </si>
  <si>
    <t>RIS3, IPRÚ</t>
  </si>
  <si>
    <t>Vytváření partnerství pro znalostní transfer mezi podniky a univerzitami,</t>
  </si>
  <si>
    <t>Zkvalitnění podmínek pro podnikatele a infrastruktury pro VaV</t>
  </si>
  <si>
    <t>Vhodné podmínky pro rozvoj podnikání a rozvoj spolupráce ve výzkumu, vývoji a inovacích</t>
  </si>
  <si>
    <t>Rozšiřování a zvyšování kvality současných služeb podpůrné infrastruktury</t>
  </si>
  <si>
    <t>Vytváření partnerství pro  transfer znalostní</t>
  </si>
  <si>
    <t>Rekonstrukce brownfieldů (bez výdajů na odstranění starých ekologických zátěží) a modernizace výrobních provozů</t>
  </si>
  <si>
    <t>Podpora podnikatelských záměrů a MSP</t>
  </si>
  <si>
    <t>Odborné vzdělávání MSP</t>
  </si>
  <si>
    <t>Popis aktivit RAP</t>
  </si>
  <si>
    <t>Dlouhodobé  podfinancování  péče  o část  kulturních památek  a  sbírkových  a  knihovních  fondů,  nevyhovující  technické  prostředí,  nedostatky správy, obtížná přístupnost některých památek a omezené využívání paměťových institucí tj. muzeí, galerií (muzeí výtvarného umění) a knihoven.</t>
  </si>
  <si>
    <t>Ochránit a rozvíjet potenciál kulturního dědictví a tento potenciál využít pro rozvoj  území.</t>
  </si>
  <si>
    <t>3.1 Zvýšení kvality a vybavenosti veřejnými službami</t>
  </si>
  <si>
    <t>3.2 Rozvoj a zlepšování podmínek pro volnočasové aktivity obyvatel a pro využití kulturního potenciálu</t>
  </si>
  <si>
    <t>3.1 Zvýšení kvality a vybavenosti veřejných služeb v regionech</t>
  </si>
  <si>
    <t xml:space="preserve">7.1 Zlepšení kvality prostředí v sídlech, ochrana a rozvoj krajinných hodnot </t>
  </si>
  <si>
    <t xml:space="preserve">1.4 Rozšíření a zkvalitnění infrastruktury </t>
  </si>
  <si>
    <t>7.3 Obnova území po vzniku živelních pohrom</t>
  </si>
  <si>
    <t>1.1 Podpora transferu znalostí mezi výzkumným a podnikatelským sektorem</t>
  </si>
  <si>
    <t>1.4.1 Doplnění chybějící dopravní infrastruktury</t>
  </si>
  <si>
    <t>1.4.4 Doplnění chybějící infrastruktury pro cestovní ruch</t>
  </si>
  <si>
    <t xml:space="preserve">7.3.2 Odstranění nebo omezení možných důsledků pohrom, spočívajících 
v narušení plynulosti, dostupnosti 
a kvality výkonu veřejné správy"
</t>
  </si>
  <si>
    <t>3.1.1 Zvyšování kvality a vybavenosti optimálně dimenzované sítě škol, zdravotnických zařízení a zařízení sociálních služeb s ohledem na demografické trendy a aktuální i budoucí potřeby</t>
  </si>
  <si>
    <t>3.2.3 Posilování místní identity, podpora rozvoje a fungování místní komunity</t>
  </si>
  <si>
    <t>7.1.3 Realizace aktivit posilujících ekologické funkce a stabilitu území</t>
  </si>
  <si>
    <t>7.1.5 Omezení negativního vlivu nepůvodních invazivních druhů na biodiverzitu</t>
  </si>
  <si>
    <t>1.1.2 Podpora propojování výše zmíněných institucí s univerzitami, včetně rozšíření jejich mezinárodní spolupráce apod.</t>
  </si>
  <si>
    <t>1.4.3 Doplnění chybějících typů podnikatelské infrastruktury</t>
  </si>
  <si>
    <t>bude upřesněno - v současné době je pro Středočeský kraj zpracovávána strategie cestovního ruchu</t>
  </si>
  <si>
    <t>Sociální podnikání je jedním  z vhodných  nástrojů  aktivního začleňování.</t>
  </si>
  <si>
    <t>1.1</t>
  </si>
  <si>
    <t>1.2</t>
  </si>
  <si>
    <t>2.3</t>
  </si>
  <si>
    <t>1.3</t>
  </si>
  <si>
    <t>2.1</t>
  </si>
  <si>
    <t>2.1.1</t>
  </si>
  <si>
    <t>2.2</t>
  </si>
  <si>
    <t>2.1.2</t>
  </si>
  <si>
    <t>2.4</t>
  </si>
  <si>
    <t>3.1</t>
  </si>
  <si>
    <t>4.1</t>
  </si>
  <si>
    <t>2.3.1</t>
  </si>
  <si>
    <t>1.2.1</t>
  </si>
  <si>
    <t>Zatraktivnění kulturních památek</t>
  </si>
  <si>
    <t>Posílení komunitně vedeného místního rozvoje podporou rozvoje infrastruktury</t>
  </si>
  <si>
    <t xml:space="preserve"> Posílení  vybavenosti a odolnosti infrastruktury základních složek IZS</t>
  </si>
  <si>
    <t>Sociální bydlení není v současné době dostupné. Jeho dostupnost je jedním ze základních předpokladů řešení problematiky sociálního začleňování.</t>
  </si>
  <si>
    <t xml:space="preserve">Nedostačující počet a kapacity mateřských škol v oblastech s velkým nárůstem počtu obyvatel. Lokálně nedostatečné kapacity základních škol, zejména v krátkodobém výhledu. Zastaralá a nevyhovující infrastruktura školních budov. V rámci formálního vzdělávání je pod investovaná infrastruktura základních a středních škol, včetně nedostatku moderní ICT infrastruktury. Projevují se územní rozdíly v kapacitách a vybavení škol, včetně zařízení předškolního vzdělávání, a v následné kvalitě poskytovaného vzdělávání.
</t>
  </si>
  <si>
    <t>Zlepšení kvality silnic II. a III. třídy; Zlepšení dopravní dostupnosti vybraných lokalit; Budování obchvatů obcí.</t>
  </si>
  <si>
    <t>Rekonstrukce, modernizace a výstavba silnic II. a III. třídy ve vlastnictví kraje</t>
  </si>
  <si>
    <t>TEXTOVÁ ČÁST RAP - Popis a zdůvodnění aktivit RAP</t>
  </si>
  <si>
    <t>Posílit přepravní výkony veřejné dopravy. Vytvoření jednotného integrovaného systému na území Středočeského kraje.
Zmírnit negativních dopady v dopravě.</t>
  </si>
  <si>
    <t>Zajištění dostatečných kapacit zařízení  a rovného přístupu ke kvalitnímu vzdělávání a s důrazem na rozvoj klíčových  kompetencí žáků. Zajištění kvalitnější vybavenosti škol a přiblížení nabídky vzdělávání potřebám trhu práce.</t>
  </si>
  <si>
    <t>Obce, ITI, IPRÚ, MAS, KHK StČ</t>
  </si>
  <si>
    <t>Středočeský kraj – odbor školství a sportu, ITI, IPRÚ, obce, KHK StČ</t>
  </si>
  <si>
    <t>ITI, IPRÚ, Dopravci a provozovatelé veřejné dopravy, obce, kraj</t>
  </si>
  <si>
    <t>Výstavba a modernizace úpraven vody včetně rozvodných sítí</t>
  </si>
  <si>
    <t>Výstavba a modernizace úpraven vody a zvyšování kvality zdrojů pitné vody, výstavba, a dostavba přivaděčů a rozvodných sítí pitné vody včetně souvisejících objektů sloužících veřejné potřebě.</t>
  </si>
  <si>
    <t>Výstavba kanalizace za předpokladu existence vyhovující čistírny odpadních vod v aglomeraci, výstavba kanalizace za předpokladu související výstavby, modernizace a intenzifikace čistírny odpadních vod včetně decentralizovaných řešení likvidace odpadních vod</t>
  </si>
  <si>
    <t>Výstavba a modernizace čistíren odpadních vod</t>
  </si>
  <si>
    <t>Výstavba kanalizace spolu s výstavbou čistíren odpadních vod</t>
  </si>
  <si>
    <t>1.4 Rozšíření a zkvalitnění infrastruktury, 4.2 Zlepšení vnitřní a vnější obslužnosti území</t>
  </si>
  <si>
    <t>1.4.2 Doplnění chybějící technické infrastruktury;4.2.3 Zajištění dostupnosti a kapacity technické infrastruktury</t>
  </si>
  <si>
    <t>LIST - Vazba na SRK</t>
  </si>
  <si>
    <t>Zlepšování kvality a zásobování vodou a modernizace technické infrastruktury</t>
  </si>
  <si>
    <t xml:space="preserve">Snížit množství vypouštěného znečištění do povrchových i podzemních vod z komunálních zdrojů a vnos znečišťujících látek do povrchových a podzemních vod </t>
  </si>
  <si>
    <t>Zajistit dodávky pitné vody v odpovídající jakosti a množství</t>
  </si>
  <si>
    <t>Potřeba snížení znečištění podzemních a povrchových vod z komunálních bodových zdrojů znečištění, které budou směřovat k dosažení cílů plánů povodí v souladu se Směrnicí 2000/60/ES o vodní politice, tj. ke zlepšení stavu vodních útvarů na dobrý či velmi dobrý stav</t>
  </si>
  <si>
    <t>Zabezpečení stability dodávky pitné vody, a to zejména v oblastech, kde není vybudován veřejný vodovod a jsou nekvalitní vodní zdroje, a v oblastech, kde dochází k problémům s dodávkou v době sucha</t>
  </si>
  <si>
    <t xml:space="preserve">B 1.2 Rozvoj a modernizace technické infrastruktury </t>
  </si>
  <si>
    <t>B.1 Zajištění kvalitní sítě dopravní a technické infrastruktury</t>
  </si>
  <si>
    <t>Plán na ochranu vodních zdrojů Evropy (COM(2012)673)</t>
  </si>
  <si>
    <t>Směrnice 2000/60/ES o vodní politice</t>
  </si>
  <si>
    <t>Snižování rizika povodní</t>
  </si>
  <si>
    <t>Obnovení, výstavba a rekonstrukce, případně modernizace vodních děl sloužící povodňové ochraně</t>
  </si>
  <si>
    <t>Analýza odtokových poměrů včetně návrhů možných protipovodňových opatření/budování, rozšíření a zkvalitnění varovných, hlásných, předpovědních a výstražných systémů na lokální i celostátní úrovni, digitální povodňové plány</t>
  </si>
  <si>
    <t>1.4</t>
  </si>
  <si>
    <t xml:space="preserve">6.5 Udržitelné užívání vodních zdrojů, 7.2 Posílení preventivních opatření proti vzniku přírodních pohrom </t>
  </si>
  <si>
    <t>6.5.4 Nakládání se srážkovými vodami zlepšením kvality používaných technologií 6.5.6 Retence vody v krajině 7.2.2 Dobudování vhodných protipovodňových opatření s důrazem na komplexnost řešení a na přírodě blízkých řešeních zahrnujících 
i problematiku svahových pohybů</t>
  </si>
  <si>
    <t xml:space="preserve">7.2 Posílení preventivních opatření proti vzniku přírodních pohrom </t>
  </si>
  <si>
    <t>7.2.2 Dobudování vhodných protipovodňových opatření s důrazem na komplexnost řešení a na přírodě blízkých řešeních zahrnujících 
i problematiku svahových pohybů</t>
  </si>
  <si>
    <t>Plán odpadového hospodářství Středočeského kraje</t>
  </si>
  <si>
    <t xml:space="preserve">E2.2 Odpadové hospodářství, staré ekologické zátěže </t>
  </si>
  <si>
    <t xml:space="preserve">E.2 Eliminace rizik spojených s ochranou životního prostředí </t>
  </si>
  <si>
    <t>Protipovodňová ochrana intravilánu</t>
  </si>
  <si>
    <t>Protipovodňová preventivní opatření</t>
  </si>
  <si>
    <t>Kraj, obce, NNO, veřejné výzkumné organizace</t>
  </si>
  <si>
    <t xml:space="preserve">Poskytování kvalitních a včasných zpráv a jejich rozšiřování prostřednictvím hlásného a varovného systému ochrany před povodněmi je zásadním faktorem pro zvládnutí kritických situací v době povodňových událostí včetně přívalových povodní. </t>
  </si>
  <si>
    <t>Zvýšení ochrany života osob a majetku a ekonomických aktivit regionů ohrožených povodňovým rizikem.</t>
  </si>
  <si>
    <t>Snížení rizika povodní</t>
  </si>
  <si>
    <t>Povodňový plán Středočeského kraje</t>
  </si>
  <si>
    <t>Odstranění ekologických zátěží</t>
  </si>
  <si>
    <t>6.1 Odstraňování starých ekologických zátěží, revitalizace brownfields a území po bývalé těžbě nerostných surovin</t>
  </si>
  <si>
    <t>6.1.1 Odstraňování starých ekologických zátěží</t>
  </si>
  <si>
    <t>Kraj, Obce, Státní organizace, NNO, Podnikatelské subjekty</t>
  </si>
  <si>
    <t xml:space="preserve">• inventarizace kontaminovaných a potenciálně kontaminovaných míst, kategorizace priorit pro výběr nejzávažněji kontaminovaných míst k sanaci, 
• realizace průzkumných prací (včetně doprůzkumů) a analýz rizik, 
• sanace vážně kontaminovaných lokalit. </t>
  </si>
  <si>
    <t>3.4</t>
  </si>
  <si>
    <t>Odstranění  ekologických zátěží</t>
  </si>
  <si>
    <t>Kraj, obce, podnikatelské subjekty</t>
  </si>
  <si>
    <t>bude upřesněno - v současné době Středočeský kraj zpracovává strategii cestovního ruchu</t>
  </si>
  <si>
    <t>Podnikatelské subjekty, provozovatelé inovační infrastruktury</t>
  </si>
  <si>
    <t>Podnikatelské subjekty, obce</t>
  </si>
  <si>
    <t>Podnikatelské subjekty MSP</t>
  </si>
  <si>
    <t>Podnikatelské subjekty, KHK StČ, kraj,  obce</t>
  </si>
  <si>
    <t>OP VVV</t>
  </si>
  <si>
    <t>* Posílení zacílení výzkumu směrem ke společenským výzvám a výsledkům využitelných v praxi
* Podpora spolupráce výzkumných organizací s aplikační sférou (podnikovou, veřejnou)</t>
  </si>
  <si>
    <t>1.1 Podpora transferu znalostí mezi výzkumným a podnikatelským sektorem, 1.2 Rozvoj univerzit a výzkumných institucí</t>
  </si>
  <si>
    <t>1.1.2 Podpora propojování výše zmíněných institucí s univerzitami, včetně rozšíření jejich mezinárodní spolupráce apod., 1.2.2 Podpora výzkumu a vývoje ve veřejných i soukromých institucích, jejich kooperaci apod.</t>
  </si>
  <si>
    <t>RIS3</t>
  </si>
  <si>
    <t xml:space="preserve">A.2 Podpora inovací, vědeckovýzkumných projektů, vzájemné spolupráce podnikatelských subjektů a výzkumu </t>
  </si>
  <si>
    <t xml:space="preserve">A.2.1 Podpora inovačních aktivit, vědeckovýzkumných projektů, regionální, národní a nadnárodní spolupráce </t>
  </si>
  <si>
    <t xml:space="preserve">A.1.1 Podpora vytváření příznivého podnikatelského prostředí a podnikatelské infrastruktury 
A.1.2 Podpora malého a středního podnikání a inovačních aktivit </t>
  </si>
  <si>
    <t>A.1 Zlepšování podmínek pro podnikání v kraji, zvýšení konkurenceschopnosti podnikatelských subjektů</t>
  </si>
  <si>
    <t>Organizace pro výzkum a šíření znalostí, obce, další subjekty zapojené do řízení a implementace RIS3</t>
  </si>
  <si>
    <t>Výšit praktické přínosy výzkumu pro řešení společenských výzev.</t>
  </si>
  <si>
    <t>Spolupráce výzkumných organizací s aplikační sférou</t>
  </si>
  <si>
    <t xml:space="preserve"> Potřeba rozvíjet vhodné podmínky pro rozvoj podnikání ve Středočeském kraji</t>
  </si>
  <si>
    <t>IPRÚ, podnikatelské subjekty, obce, MAS, KHK StČ</t>
  </si>
  <si>
    <t>Podnikatelské subjekty, obce, MAS, KHK StČ</t>
  </si>
  <si>
    <t>Prevence šíření a omezování výskytu invazních druhů (včetně jejich sledování, hodnocení rizik a tvorby metodických a koncepčních podkladů a nástrojů),</t>
  </si>
  <si>
    <t>Zprůchodnění migračních bariér pro živočichy a opatření k omezování úmrtnosti živočichů spojené s rozvojem technické infrastruktury,</t>
  </si>
  <si>
    <t>Vytváření, regenerace či posílení funkčnosti krajinných prvků a struktur,</t>
  </si>
  <si>
    <t>Revitalizace a podpora samovolné renaturace vodních toků a niv, obnova ekostabilizačních funkcí vodních a na vodu vázaných ekosystémů,</t>
  </si>
  <si>
    <t>Zlepšování druhové, věkové a prostorové struktury lesů (s výjimkou lesů ve vlastnictví státu) zařízených LHP mimo ZCHÚ a území soustavy Natura 2000,</t>
  </si>
  <si>
    <t xml:space="preserve">Realizace přírodě blízkých opatření vyplývajících z komplexních studií cílených na zpomalení povrchového odtoku vody, protierozní ochranu, a adaptaci na změnu klimatu.   </t>
  </si>
  <si>
    <t xml:space="preserve">Naplňuje cíle Státní politiky životního prostředí ČR 2012–2020, mezi něž patří mj. zvýšení ekologické stability krajiny a obnovení vodního režimu krajiny. </t>
  </si>
  <si>
    <t>• zlepšení vodního režimu krajiny–zpomalení povrchového odtoku vody, zvýšení 
přirozené retenční schopnosti krajiny, a v té souvislosti i snížení ohroženosti půd erozí, 
• zlepšení propojenosti a migrační prostupnosti krajiny zajištěním migrační prostupnosti 
terestrických migračních bariér a vodních toků realizací rybích přechodů a omezení 
mortality živočichů zejména vlivem vodních elektráren; neklesá rozloha ekosystémů 
trvale vázajících uhlík z atmosféry (původní či přírodně blízké lesní ekosystémy, 
mokřady a rašeliniště) a probíhá jejich postupná obnova, 
• stabilizace plochy vymezeného ÚSES v souladu s územně plánovací dokumentací 
a jzajištění provázanosti jednotlivých částí, 
• zvýšení plochy obnovených a nově založených přírodních krajinných prvků a  
adaptability krajiny a ekosystému s ohledem na klimatickou změnu.</t>
  </si>
  <si>
    <t>CLLD (MAS), obce, kraj, organizační složky státu, NNO, podnikatelské subjekty</t>
  </si>
  <si>
    <t xml:space="preserve">Aplikace opatření k prevenci a minimalizaci škod působených zvláště chráněnými druhy živočichů nebo nepůvodními druhy. </t>
  </si>
  <si>
    <t xml:space="preserve">V souladu s nově zaváděnou legislativou EU je nezbytné věnovat zvýšenou pozornost prevenci šíření invazních druhů včetně vyhodnocování rizik jednotlivých druhů a včasné reakce. 
Systémově je nutno regulovat invazní druhy, které vytlačují nebo hubí původní druhy a případně mají i nepříznivé hospodářské či zdravotní dopady. </t>
  </si>
  <si>
    <t>Integrace dopravních systémů, zavádění moderních technologií a podpora multimodality, budování veřejných dopravních terminálů, podpory P+R parkovišť, obnova vozového parku veřejné hromadné dopravy a výstavba plnicích a dobíjecích stanic pro nízkoemisní a bezemisní vozidla</t>
  </si>
  <si>
    <t>Zajištění a rozvoj kvalitní infrastruktury pro realizaci, organizaci a řízení odborného vzdělávání pracovníků v malých a středních podnicích.
 Pořízení nových zařízení, vybudování/rozšíření školicích středisek, v rámci kterých budou mít zaměstnavatelé, jejich zaměstnanci, žáci a studenti spolupracujících škol možnost proškolení a seznámení se s rozvíjejícími se novými technologiemi, odbornostmi a procesy v daném oboru a novou legislativou související s podnikáním i s efektivním marketingem, který je nutnou součástí konkurenceschopnosti.</t>
  </si>
  <si>
    <t>LIST - Finanční plán RAP</t>
  </si>
  <si>
    <t>1.3 Podpora integrace dopravních systémů, 4.2 Zlepšení vnitřní a vnější obslužnosti území</t>
  </si>
  <si>
    <t>1.3.4 Budování infastruktury pro nemotorovou dopravu, 4.2.2 Zkvalitnění regionálních a místních dopravních sítí (silnice II. a III. třídy, místní komunikace, cyklostezky)</t>
  </si>
  <si>
    <t>3.X Podpora integrace sociálně vyloučených a sociálním vyloučením ohrožených skupin obyvatelstva, 3.3 Podpora bydlení jako nástroje sociální soudržnosti</t>
  </si>
  <si>
    <t>3.X.2 Vytváření pracovních míst a rozvoj sociálního podnikání a prostupného zaměstnávání,, 3.3.1 Úpravy a rozšiřovaní kapacit bydlení v rozvojových územích pro vybrané znevýhodněné skupiny obyvatel podle specifických místních podmínek</t>
  </si>
  <si>
    <t>3.X Podpora integrace sociálně vyloučených a sociálním vyloučením ohrožených skupin obyvatelstva, 4.3 Podpora inovací v podnikání</t>
  </si>
  <si>
    <t>3.X.2 Vytváření pracovních míst a rozvoj sociálního podnikání a prostupného zaměstnávání, 4.3.5 Podpora konceptu místní ekonomiky a sociálního podnikání</t>
  </si>
  <si>
    <t xml:space="preserve">3.1.1 Zvyšování kvality a vybavenosti optimálně dimenzované sítě škol, zdravotnických zařízení a zařízení sociálních služeb s ohledem na demografické trendy a aktuální i budoucí potřeby, 3.1.3 Zajištění dostupnosti zdravotnických a sociálních služeb ve venkovském prostoru
</t>
  </si>
  <si>
    <t>3.X Podpora integrace sociálně vyloučených a sociálním vyloučením ohrožených skupin obyvatelstva, 3.1 Zvýšení kvality a vybavenosti veřejnými službami, 4.1 Zajištění odpovídající kapacity infrastruktury veřejnéch služeb, 5.2 Podpora zvýšení kvality pracovní síly</t>
  </si>
  <si>
    <t>1.4 Rozšíření a zkvalitnění infrastruktury, 3.2 Rozvoj a zlepšování podmínek pro volnočasové aktivity obyvatel a pro využití kulturního potenciálu</t>
  </si>
  <si>
    <t>1.4.4 Doplnění chybějící infrastruktury pro cestovní ruch, 1.4.5 Řešení veřejných prostranství 
a zeleně, 3.2.1 Rozšiřování nabídky sportovního 
a kulturního vyžití</t>
  </si>
  <si>
    <t>1.5 Adaptabilita trhu práce, 3.1 Zvýšení kvality a vybavenosti veřejnými službami</t>
  </si>
  <si>
    <t>1.5.5 Integrace trhů práce a spolupráce se zaměstnavateli v územním kontextu, 3.1.1 Zvyšování kvality a vybavenosti optimálně dimenzované sítě škol, zdravotnických zařízení a zařízení sociálních služeb s ohledem na demografické trendy a aktuální i budoucí potřeby</t>
  </si>
  <si>
    <t>5.1 Podpora rozvoje lokální ekonomiky, 4.3 Podpora inovací v podnikání</t>
  </si>
  <si>
    <t>5.1.3 Podpora podnikatelských investic, 4.3 Podpora inovací v podnikání
s ohledem na tvorbu pracovních míst</t>
  </si>
  <si>
    <t>Dotační program MMR</t>
  </si>
  <si>
    <t>Program v přípravě</t>
  </si>
  <si>
    <t>Odpadové hospodářství</t>
  </si>
  <si>
    <t>3.2</t>
  </si>
  <si>
    <t>3.3</t>
  </si>
  <si>
    <t>Prevence vzniku odpadů</t>
  </si>
  <si>
    <t>Systémy separace</t>
  </si>
  <si>
    <t>Rekultivace skládek</t>
  </si>
  <si>
    <t>Oblast</t>
  </si>
  <si>
    <t>Doprava</t>
  </si>
  <si>
    <t>Sociální oblast a zdravotnictví</t>
  </si>
  <si>
    <t>Vzdělávání</t>
  </si>
  <si>
    <t>Kultura</t>
  </si>
  <si>
    <t>Životní prostředí</t>
  </si>
  <si>
    <t>Podnikání, inovace a výzkum</t>
  </si>
  <si>
    <t xml:space="preserve"> Zlepšení řízení dopravního provozu a zvyšování bezpečnosti dopravního provozu ve městech</t>
  </si>
  <si>
    <t>IZS</t>
  </si>
  <si>
    <t>Inventarizace, průzkum a sanace</t>
  </si>
  <si>
    <t>4.4</t>
  </si>
  <si>
    <t>Zlepšit kvalitu prostředí v sídlech</t>
  </si>
  <si>
    <t>Podpora infrastruktury pro základní vzdělávání v základních školách</t>
  </si>
  <si>
    <t>IPRÚ: Městu Mladá Boleslav citelně chybí systém telematického řízení provozu.
Zjištění potřeb v ostatních městech je předmětem šetření.</t>
  </si>
  <si>
    <t>Vlastníci/správci dotčené infrastruktury (ŘSD, města, kraj)</t>
  </si>
  <si>
    <t>Aktivita AP SRR ČR 2015-2016</t>
  </si>
  <si>
    <t xml:space="preserve">Význam aktitivy AP SRR pro rozvoj kraje </t>
  </si>
  <si>
    <t xml:space="preserve"> Návrh na úpravu aktvit AP SRR, doplnění - komentáře</t>
  </si>
  <si>
    <t xml:space="preserve">1.1.1 Podpora podnikatelských inkubátorů, inovačních center, inovací samotných, V-T parků, center pro transfer technologií a klastrů </t>
  </si>
  <si>
    <t>0 - nerelevantní</t>
  </si>
  <si>
    <t xml:space="preserve">1.1.2 Podpora propojování výše zmíněných institucí s vysokými školami, včetně rozšíření jejich mezinárodní spolupráce apod. </t>
  </si>
  <si>
    <t>1 - nevýznamná</t>
  </si>
  <si>
    <t xml:space="preserve">1.2.1 Zvyšování kvality výuky a zlepšování podmínek a ICT vybavení pro rozvoj nadaných studentů a usměrnění jejích přednostní orientace na obory spojené s rozvojem daného regionu a jeho rozvojového potenciálu </t>
  </si>
  <si>
    <t>2 - méně významná</t>
  </si>
  <si>
    <t>1.2.2 Podpora výzkumu a vývoje ve veřejných i soukromých institucích, jejich kooperaci</t>
  </si>
  <si>
    <t>3 - významná</t>
  </si>
  <si>
    <t xml:space="preserve">1.3.1 Rozšiřování integrovaných systémů veřejné dopravy, přestupních terminálů, budování uzlů integrované dopravy, výstavba multimodálních terminálů </t>
  </si>
  <si>
    <t>4 - velmi významná</t>
  </si>
  <si>
    <t xml:space="preserve">1.3.2 Budování infrastruktury pro dopravu v klidu </t>
  </si>
  <si>
    <t>5 - prioritní</t>
  </si>
  <si>
    <t xml:space="preserve">1.3.3 Budování infastruktury pro městskou dopravu </t>
  </si>
  <si>
    <t xml:space="preserve">1.3.4 Budování infastruktury pro nemotorovou dopravu </t>
  </si>
  <si>
    <t xml:space="preserve">1.3.5 Budování veřejných logistických center </t>
  </si>
  <si>
    <t xml:space="preserve">1.3.6 Rozvoj mezinárodních letišť </t>
  </si>
  <si>
    <t xml:space="preserve">1.4.1 Doplnění chybějící dopravní infrastruktury </t>
  </si>
  <si>
    <t xml:space="preserve">1.4.2 Doplnění chybějící technické infrastruktury </t>
  </si>
  <si>
    <t xml:space="preserve">1.4.3 Doplnění chybějících typů podnikatelské infrastruktury </t>
  </si>
  <si>
    <t xml:space="preserve">1.4.4 Doplnění chybějící infrastruktury pro cestovní ruch </t>
  </si>
  <si>
    <t xml:space="preserve">1.4.5 Řešení veřejných prostranství a zeleně a revitalizace zanedbaných částí města </t>
  </si>
  <si>
    <t xml:space="preserve">1.5.1 Zvýšení flexibility a zefektivnění vzdělávací soustavy s ohledem na předpokládaný demografický vývoj </t>
  </si>
  <si>
    <t xml:space="preserve">1.5.2 Zapojení zaměstnavatelů do odborné přípravy a odborného vzdělávání </t>
  </si>
  <si>
    <t xml:space="preserve">1.5.3 Podpora motivace žáků a studentů zejména tam, kde lze předpokládat vazby na konkrétní segmenty místních trhů práce </t>
  </si>
  <si>
    <t xml:space="preserve">1.5.4 Podpora kariérního poradenství </t>
  </si>
  <si>
    <t xml:space="preserve">1.5.5 Integrace trhů práce a spolupráce se zaměstnavateli v územním kontextu </t>
  </si>
  <si>
    <t xml:space="preserve">1.5.6 Zabránění odlivu mozků, vzdělaných a mladých skupin obyvatelstva mimo území aglomerace </t>
  </si>
  <si>
    <t xml:space="preserve">2.1.1 Dobudování chybějících úseků dálnic (s důrazem na TEN-T) a rychlostních komunikací </t>
  </si>
  <si>
    <t xml:space="preserve">2.1.2 Zkvalitnění a zvýšení propustnosti klíčových silničních komunikací I. třídy zajišťujících strategické propojení center a rozvojových území </t>
  </si>
  <si>
    <t xml:space="preserve">2.1.3 Posílení síťového charakteru spojeného s budováním obchvatů, přeložek a nových přístupů pro bezproblémové napojení na páteřní silniční infrastrukturu </t>
  </si>
  <si>
    <t xml:space="preserve">2.2.1 Dostavba konkrétních úseků železniční sítě </t>
  </si>
  <si>
    <t xml:space="preserve">2.2.2 Rekonstrukce nejvytíženějších železničních tratí </t>
  </si>
  <si>
    <t xml:space="preserve">2.3.1 Výstavba a modernizace energetických sítí (v návaznosti na TEN-E) </t>
  </si>
  <si>
    <t xml:space="preserve">2.3.2 Zajištění bezpečnosti dodávek energií </t>
  </si>
  <si>
    <t xml:space="preserve">2.3.3 Zkvalitnění napojení energetických sítí na evropské sítě </t>
  </si>
  <si>
    <t xml:space="preserve">3.X.1 Poskytování specifického vzdělávání a realizace volnočasových aktivit </t>
  </si>
  <si>
    <t xml:space="preserve">3.X.2 Vytváření pracovních míst a rozvoj sociálního podnikání a prostupného zaměstnávání </t>
  </si>
  <si>
    <t xml:space="preserve">3.X.3 Zabránění vzniku lokalit s koncentrací nízkopříjmového obyvatelstva s nízkým vzděláním </t>
  </si>
  <si>
    <t xml:space="preserve">3.X.4 Podpora sociální integrace znevýhodněných skupin jejich zapojením do pracovního procesu </t>
  </si>
  <si>
    <t xml:space="preserve">3.1.1 Zvyšování kvality a vybavenosti optimálně dimenzované sítě škol, zdravotnických zařízení a zařízení sociálních služeb s ohledem na demografické trendy a aktuální i budoucí potřeby </t>
  </si>
  <si>
    <t xml:space="preserve">3.1.2 Zlepšení vybavenosti území špičkovými službami v oblasti zdravotnictví a sociální péče </t>
  </si>
  <si>
    <t xml:space="preserve">3.1.3 Zajištění dostupnosti zdravotnických a sociálních služeb ve venkovském prostoru </t>
  </si>
  <si>
    <t xml:space="preserve">3.2.1 Rozšiřování nabídky sportovního a kulturního vyžití </t>
  </si>
  <si>
    <t xml:space="preserve">3.2.2 Provozování neformalizovaných aktivit s důrazem na aktivity cílené na mládež, seniory a znevýhodněné skupiny obyvatel </t>
  </si>
  <si>
    <t xml:space="preserve">3.2.3 Posilování místní identity, podpora rozvoje a fungování místní komunity </t>
  </si>
  <si>
    <t xml:space="preserve">3.3.1 Úpravy a rozšiřovaní kapacit bydlení v rozvojových územích pro vybrané znevýhodněné skupiny obyvatel podle specifických místních podmínek </t>
  </si>
  <si>
    <t xml:space="preserve">4.1.1 Zajištění územní dostupnosti a adekvátních kapacit veřejných služeb (především vzdělávání a základní zdravotní péče) </t>
  </si>
  <si>
    <t>4.1.2 Snížení nerovností v územní dostupnosti pobytových služeb komunitního typu</t>
  </si>
  <si>
    <t xml:space="preserve">4.1.3 Posílení služeb sociální prevence a sociálního poradenství </t>
  </si>
  <si>
    <t>4.1.4 Posílení koordinace sociálních služeb na místní úrovni na bázi meziobecní spolupráce</t>
  </si>
  <si>
    <t xml:space="preserve">4.1.5 Zkvalitnění služeb trhu práce a zajištění kapacit a inovativního poskytování veřejných a neveřejných služeb </t>
  </si>
  <si>
    <t xml:space="preserve">4.2.1 Zajištění odpovídající veřejné dopravy spojující stabilizovaná území s regionálními centry </t>
  </si>
  <si>
    <t xml:space="preserve">4.2.2 Zkvalitnění regionálních a místních dopravních sítí (silnice II. a III. třídy, místní komunikace, cyklostezky) </t>
  </si>
  <si>
    <t xml:space="preserve">4.2.3 Zajištění dostupnosti a kapacity technické infrastruktury </t>
  </si>
  <si>
    <t xml:space="preserve">4.3.1 Vytváření podmínek pro vznik a rozvoj malých a středních podniků </t>
  </si>
  <si>
    <t xml:space="preserve">4.3.2 Usnadnění vstupu do podnikání </t>
  </si>
  <si>
    <t>4.3.3 Zvýšení technologické úrovně firem pořízením moderních strojů, zařízení, know-how a licencí</t>
  </si>
  <si>
    <t>4.3.4 Podpora většího využívání inovací ve výrobě, managementu řízení a marketingu</t>
  </si>
  <si>
    <t xml:space="preserve">4.3.5 Podpora konceptu místní ekonomiky a sociálního podnikání </t>
  </si>
  <si>
    <t xml:space="preserve">4.3.6 Podpora všech forem udržitelného cestovního ruchu s ohledem na místní potenciál </t>
  </si>
  <si>
    <t xml:space="preserve">5.1.1 Podpora rozvoje a diverzifikace malého a středního podnikání s ohledem na rozvojový potenciál periferního regionu </t>
  </si>
  <si>
    <t xml:space="preserve">5.1.2 Rozvoj řemesel a podpora tradičních výrobků </t>
  </si>
  <si>
    <t xml:space="preserve">5.1.3 Podpora podnikatelských investic s ohledem na tvorbu pracovních míst </t>
  </si>
  <si>
    <t xml:space="preserve">5.2.1 Podpora vzdělávání sociálně vyloučených a ohrožených skupin obyvatelstva </t>
  </si>
  <si>
    <t xml:space="preserve">5.2.2 Zvýšení uplatnění flexibilních forem zaměstnání a prostupného zaměstnání v regionech s vysokou mírou nezaměstnanosti </t>
  </si>
  <si>
    <t xml:space="preserve">5.3.1 Zajištění adekvátní dopravní dostupnosti a obslužnosti v periferních územích ve vazbě na příslušná centra </t>
  </si>
  <si>
    <t xml:space="preserve">5.3.2 Podpora specifických způsobů zajištění veřejných služeb na bázi meziobecní spolupráce </t>
  </si>
  <si>
    <t xml:space="preserve">6.1.1 Odstraňování starých ekologických zátěží </t>
  </si>
  <si>
    <t xml:space="preserve">6.1.2 Revitalizace brownfields a rekultivace území po bývalé těžbě nerostných surovin v městských i venkovských oblastech </t>
  </si>
  <si>
    <t xml:space="preserve">6.2.1 Snížení produkce komunálního odpadu </t>
  </si>
  <si>
    <t xml:space="preserve">6.2.2 Podpora prevence vzniku odpadů </t>
  </si>
  <si>
    <t xml:space="preserve">6.2.3 Podpora inovativních přístupů k dalšímu materiálovému využití odpadů </t>
  </si>
  <si>
    <t>6.2.4 Podpora technologií v oblasti odpadového hospodářství</t>
  </si>
  <si>
    <t xml:space="preserve">6.3.1 Podpora využívání obnovitelných zdrojů energie ve vazbě na místní podmínky a limity v území </t>
  </si>
  <si>
    <t xml:space="preserve">6.3.2 Podpora úspor energie se zaměřením na zvyšování energetické účinnosti a snížení emisí znečišťujících látek a skleníkových plynů, produkovaných domácnostmi, a na aplikaci inovativních technik v průmyslových sektorech a úspory energie včetně sektoru bydlení apod. </t>
  </si>
  <si>
    <t xml:space="preserve">6.4.1 Snižování koncentrace emisí </t>
  </si>
  <si>
    <t xml:space="preserve">6.4.2 Provádění protihlukových opatření a zklidňování dopravy zejména v rozvojových územích </t>
  </si>
  <si>
    <t xml:space="preserve">6.4.3 Realizace opatření na silnicích ve správě krajů a obcí, zlepšujících jejich migrační prostupnost </t>
  </si>
  <si>
    <t xml:space="preserve">6.5.1 Snížení odběru vod </t>
  </si>
  <si>
    <t xml:space="preserve">6.5.2 Omezení úniků z vodovodní sítě </t>
  </si>
  <si>
    <t xml:space="preserve">6.5.3 Šetření vodou </t>
  </si>
  <si>
    <t xml:space="preserve">6.5.4 Hospodaření se srážkovými vodami </t>
  </si>
  <si>
    <t xml:space="preserve">6.5.5 Podpora vodohospodářské infrastruktury </t>
  </si>
  <si>
    <t xml:space="preserve">6.5.6 Retence vody v krajině </t>
  </si>
  <si>
    <t xml:space="preserve">7.1.1 Podpora péče o systémy sídelní zeleně v návaznosti na urbanistickou strukturu sídel </t>
  </si>
  <si>
    <t xml:space="preserve">7.1.2 Podpora koordinace a realizace zásahů do krajiny na místní i regionální úrovni, zejména ve vztahu k území ohroženým přírodními riziky za účelem posílení ekologických funkcí krajiny a ekologické stability území </t>
  </si>
  <si>
    <t xml:space="preserve">7.1.3 Aktivity proti suchu </t>
  </si>
  <si>
    <t xml:space="preserve">7.1.4 Rozvoj mimoprodukčních funkcí krajiny a omezení její fragmentace </t>
  </si>
  <si>
    <t xml:space="preserve">7.1.5 Omezení negativního vlivu nepůvodních invazních druhů na biodiverzitu </t>
  </si>
  <si>
    <t xml:space="preserve">7.2.1 Dokončení vymezení záplavových území na vodních tocích </t>
  </si>
  <si>
    <t xml:space="preserve">7.2.2 Dobudování vhodných protipovodňových opatření s důrazem na komplexnost řešení a na přírodě blízkých řešeních zahrnujících i problematiku svahových pohybů, včetně vymezení území určených k řízeným rozlivům </t>
  </si>
  <si>
    <t xml:space="preserve">7.3.1 Obnova základních funkcí v území zabezpečovaných v působnosti územních samosprávných celků nebo místních samospráv </t>
  </si>
  <si>
    <t xml:space="preserve">7.3.2 Odstranění nebo omezení možných důsledků pohrom, spočívajících v narušení plynulosti, dostupnosti a kvality výkonu veřejné správy </t>
  </si>
  <si>
    <t xml:space="preserve">8.1.1 Legislativní změny s ohledem na potřeby rozvoje regionů </t>
  </si>
  <si>
    <t xml:space="preserve">8.1.2 Strategické a procesní řízení </t>
  </si>
  <si>
    <t xml:space="preserve">8.1.3 Nastavení hodnocení kvality institucionálního prostředí a veřejné správy v území </t>
  </si>
  <si>
    <t xml:space="preserve">8.1.4 Zvyšování kvalifikace a kompetenčních dovedností úředníků veřejné správy </t>
  </si>
  <si>
    <t xml:space="preserve">8.1.5 Podpora optimalizace procesů v územní veřejné správě </t>
  </si>
  <si>
    <t xml:space="preserve">8.2.1 Metodické vedení v oblasti regionálního a místního rozvoje </t>
  </si>
  <si>
    <t xml:space="preserve">8.2.2 Nastavení indikátorů a zavedení monitorování regionálního rozvoje s ohledem na jeho udržitelnost </t>
  </si>
  <si>
    <t xml:space="preserve">8.2.3 Monitorování přínosu dotací (s ohledem na cíle kohezní politiky EU a cíle SRR ČR 2014-2020) </t>
  </si>
  <si>
    <t xml:space="preserve">8.2.4 Posílení a koordinace vazeb mezi veřejnými politikami </t>
  </si>
  <si>
    <t xml:space="preserve">8.2.5 Podpora integrovaných přístupů v rozvoji území </t>
  </si>
  <si>
    <t>8.3.1 Rozvíjení informačních a komunikačních technologií v územní veřejné správě</t>
  </si>
  <si>
    <t xml:space="preserve">8.3.2 Zvyšování provázanosti a propustnosti informací mezi jednotlivými oblastmi a úrovněmi veřejné správy a informovanosti veřejnosti a jednotlivých aktérů regionálního rozvoje </t>
  </si>
  <si>
    <t xml:space="preserve">9.1.1 Posílení a zkvalitnění strategického plánování krajských a obecních samospráv </t>
  </si>
  <si>
    <t xml:space="preserve">9.1.2 Tvorba společných strategických dokumentů svazku obcí </t>
  </si>
  <si>
    <t xml:space="preserve">9.1.3 Posílení vazeb mezi koncepčními dokumenty na národní, krajské a místní úrovni </t>
  </si>
  <si>
    <t xml:space="preserve">9.1.4 Podpora a koordinace strategického a územního plánování v rozvoji obcí a regionů </t>
  </si>
  <si>
    <t xml:space="preserve">9.1.5 Posílení spolupráce při plánování na úrovni regionálních center a jejich zázemí </t>
  </si>
  <si>
    <t xml:space="preserve">9.2.1 Podpora dobrovolné meziobecní spolupráce </t>
  </si>
  <si>
    <t xml:space="preserve">9.2.2 Vytváření partnerství veřejného, podnikatelského a neziskového sektoru na místní a regionální úrovni </t>
  </si>
  <si>
    <t xml:space="preserve">9.2.3 Vytváření podmínek pro intenzivnější zapojování obyvatel a sdružení do rozvoje území v souvislosti s posilováním identity regionů </t>
  </si>
  <si>
    <t xml:space="preserve">9.2.4 Podpora svazku obcí, místních akčních skupin, organizací destinačního managementu </t>
  </si>
  <si>
    <t xml:space="preserve">9.2.5 Uplatňování moderních metod řízení a spolupráce (např. principů MA 21) </t>
  </si>
  <si>
    <t xml:space="preserve">9.2.6 Rozvíjení přeshraniční a nadnárodní spolupráce regionů ČR s regiony EU </t>
  </si>
  <si>
    <t>1.3.1 Rozšiřování integrovaných systémů veřejné dopravy, přestupních terminálů, (zkopírováno) budování uzlů integrované dopravy, výstavba multimodálních terminalů, 
1.3.2 Budování infrastruktury pro dopravu v klidu, 
4.2.1 Zajištění odpovídající veřejné dopravy spojující stabilizovaná území 
s regionálními centry</t>
  </si>
  <si>
    <t xml:space="preserve"> 3.X.1 Poskytování specifického vzdělávání a realizace volnočasových aktivit, 
3.1.1 Zvyšování kvality a vybavenosti optimálně dimenzované sítě škol, zdravotnických zařízení a zařízení sociálních služeb s ohledem na demografické trendy a aktuální i budoucí potřeby, 
4.1.1 Zajištění územní dostupnosti 
a adekvátních kapacit veřejných služeb (především vzdělávání a základní zdravotní péče), 5.2.1 Podpora vzdělávání sociálně vyloučených a ohrožených skupin obyvatelstva</t>
  </si>
  <si>
    <t>Aktivity RAP - pro všechny listy</t>
  </si>
  <si>
    <t>Opatření SRR ČR</t>
  </si>
  <si>
    <t xml:space="preserve">Aktivity RAP </t>
  </si>
  <si>
    <t>Hlavní</t>
  </si>
  <si>
    <t xml:space="preserve">Případně zpřesnění </t>
  </si>
  <si>
    <t>Aktivita AP SRR 2015-2016</t>
  </si>
  <si>
    <t>Opatření PRK</t>
  </si>
  <si>
    <r>
      <t>Aktivita</t>
    </r>
    <r>
      <rPr>
        <b/>
        <vertAlign val="superscript"/>
        <sz val="9"/>
        <color theme="1"/>
        <rFont val="Arial"/>
        <family val="2"/>
        <charset val="238"/>
      </rPr>
      <t xml:space="preserve"> (pokud lze identifikovat)</t>
    </r>
  </si>
  <si>
    <t>Strategický cíl PRK</t>
  </si>
  <si>
    <t xml:space="preserve">Vazba na SRK/ PRK kraje </t>
  </si>
  <si>
    <t xml:space="preserve">LIST - Financování RAP </t>
  </si>
  <si>
    <t>7-12/2016</t>
  </si>
  <si>
    <t>2017-2018</t>
  </si>
  <si>
    <t>2019+</t>
  </si>
  <si>
    <t>ITI celkem</t>
  </si>
  <si>
    <t>IPRÚ celkem</t>
  </si>
  <si>
    <t>CLLD celkem</t>
  </si>
  <si>
    <t>Identifikace zdroje ESIF</t>
  </si>
  <si>
    <t>Financování ze stávajících národních dotačních titulů (v mil. Kč)</t>
  </si>
  <si>
    <t>Financování z potenciálcíh nových národních dotačních titulů (v mil. Kč)</t>
  </si>
  <si>
    <t>Financování celkem</t>
  </si>
  <si>
    <t>dotační titul</t>
  </si>
  <si>
    <t>komentáře, doporučení pro zacílení DT státu, ministerstev</t>
  </si>
  <si>
    <t>návrh na nový DT</t>
  </si>
  <si>
    <t>Návrh na nový dotační titul</t>
  </si>
  <si>
    <t>2016</t>
  </si>
  <si>
    <t>Očekávaná výše podpory z fondů ESI 2014-2020 pro projekty IROP 1.1 do r. 2020</t>
  </si>
  <si>
    <t>Financování ESIF (celková náklady na projekt v mil. Kč)</t>
  </si>
  <si>
    <t xml:space="preserve">LIST - Vazba aktivit RAP na SRR  ČR </t>
  </si>
  <si>
    <t>Celkem</t>
  </si>
  <si>
    <t>Zdůvodnění významnosti při hdonocení 4 nebo 5</t>
  </si>
  <si>
    <t>Viz textová část RAP</t>
  </si>
  <si>
    <t>Podpora infrastruktury pro předškolní vzdělávání</t>
  </si>
  <si>
    <t>Obce</t>
  </si>
  <si>
    <t>Staré ekologické zátěže jsou v rámci ČR, vedle tradičních těžebních lokalit,  lokalizovány zejména ve Středočeském Ústeckém kraji (viz i SRR)</t>
  </si>
  <si>
    <t xml:space="preserve">Předcházení vzniku odpadu je způsob nakládání s odpadem, který respektuje principy udržitelného rozvoje. </t>
  </si>
  <si>
    <t>Podpora  materiálového  využití  odpadů.</t>
  </si>
  <si>
    <t>Snížení objemu odpadů, zvýšení materiálního využití odpadů</t>
  </si>
  <si>
    <t>Odklon  odpadů  ze  skládek, zvýšení materiálního využití odpadů</t>
  </si>
  <si>
    <t>Snížit nebezpečnost starých skládek</t>
  </si>
  <si>
    <t xml:space="preserve">Významný  negativní  dopad  na  krajinný  ráz,  stejně  tak  jako  na  kvalitu  podzemních i povrchových vod, mají skládky, především staré skládky, které nejsou často ani monitorovány a jejich vliv na ŽP proto může být velký. </t>
  </si>
  <si>
    <r>
      <t xml:space="preserve">IPRÚ </t>
    </r>
    <r>
      <rPr>
        <i/>
        <sz val="9"/>
        <color theme="1"/>
        <rFont val="Arial"/>
        <family val="2"/>
        <charset val="238"/>
      </rPr>
      <t>zahrnuté v rámci RAP ve sloupci C-F</t>
    </r>
    <r>
      <rPr>
        <b/>
        <strike/>
        <sz val="9"/>
        <color theme="1"/>
        <rFont val="Arial"/>
        <family val="2"/>
        <charset val="238"/>
      </rPr>
      <t xml:space="preserve"> </t>
    </r>
    <r>
      <rPr>
        <b/>
        <sz val="9"/>
        <color theme="1"/>
        <rFont val="Arial"/>
        <family val="2"/>
        <charset val="238"/>
      </rPr>
      <t xml:space="preserve"> (</t>
    </r>
    <r>
      <rPr>
        <b/>
        <strike/>
        <sz val="9"/>
        <color theme="1"/>
        <rFont val="Arial"/>
        <family val="2"/>
        <charset val="238"/>
      </rPr>
      <t>požadavky na dotaci</t>
    </r>
    <r>
      <rPr>
        <b/>
        <sz val="9"/>
        <color theme="1"/>
        <rFont val="Arial"/>
        <family val="2"/>
        <charset val="238"/>
      </rPr>
      <t xml:space="preserve"> v mil. Kč)</t>
    </r>
  </si>
  <si>
    <r>
      <t xml:space="preserve">ITI </t>
    </r>
    <r>
      <rPr>
        <i/>
        <sz val="9"/>
        <color theme="1"/>
        <rFont val="Arial"/>
        <family val="2"/>
        <charset val="238"/>
      </rPr>
      <t>zahrnuté v rámci RAP ve sloupci C-F</t>
    </r>
    <r>
      <rPr>
        <b/>
        <sz val="9"/>
        <color theme="1"/>
        <rFont val="Arial"/>
        <family val="2"/>
        <charset val="238"/>
      </rPr>
      <t xml:space="preserve">  (</t>
    </r>
    <r>
      <rPr>
        <b/>
        <strike/>
        <sz val="9"/>
        <color theme="1"/>
        <rFont val="Arial"/>
        <family val="2"/>
        <charset val="238"/>
      </rPr>
      <t>požadavky na dotaci</t>
    </r>
    <r>
      <rPr>
        <b/>
        <sz val="9"/>
        <color theme="1"/>
        <rFont val="Arial"/>
        <family val="2"/>
        <charset val="238"/>
      </rPr>
      <t xml:space="preserve"> v mil. Kč)</t>
    </r>
  </si>
  <si>
    <r>
      <t xml:space="preserve">CLLD </t>
    </r>
    <r>
      <rPr>
        <i/>
        <sz val="9"/>
        <color theme="1"/>
        <rFont val="Arial"/>
        <family val="2"/>
        <charset val="238"/>
      </rPr>
      <t>zahrnuté v rámci RAP ve sloupci C-F</t>
    </r>
    <r>
      <rPr>
        <b/>
        <sz val="9"/>
        <color theme="1"/>
        <rFont val="Arial"/>
        <family val="2"/>
        <charset val="238"/>
      </rPr>
      <t xml:space="preserve">  (</t>
    </r>
    <r>
      <rPr>
        <b/>
        <strike/>
        <sz val="9"/>
        <color theme="1"/>
        <rFont val="Arial"/>
        <family val="2"/>
        <charset val="238"/>
      </rPr>
      <t>požadavky na dotaci</t>
    </r>
    <r>
      <rPr>
        <b/>
        <sz val="9"/>
        <color theme="1"/>
        <rFont val="Arial"/>
        <family val="2"/>
        <charset val="238"/>
      </rPr>
      <t xml:space="preserve"> v mil. Kč)</t>
    </r>
  </si>
  <si>
    <t>Aktivita zdůrazněna v Programu rozvoje kraje 2014 - 2020</t>
  </si>
  <si>
    <t>Aktivita zdůrazněna v Programu rozvoje kraje 2014 - 2020 a v Programu rozvoje cestovního ruchu</t>
  </si>
  <si>
    <t>Aktivita zdůrazněná ve Výzkumné a inovační strategii pro inteligentní specializaci Středočeského kraje (RIS3 SČK)</t>
  </si>
  <si>
    <t>Aktivita zdůrazněna v Programu rozvoje kraje 2014 - 2020 a ve Výzkumné a inovační strategii pro inteligentní specializaci Středočeského kraje (RIS3 SČK)</t>
  </si>
  <si>
    <t>Budování a posílení kapacit pro efektivní spolupráci mezi výzkumnou a aplikační sférou v předaplikačním výzkumu je nezbytným předpokladem pro zajištění praktických přínosů výzkumu.</t>
  </si>
  <si>
    <t>IPRÚ: PRIORITNÍ OBLAST 2: KVALITA ŽIVOTA; RIS3: Klíčová oblast změn B: Inovační výkonnost firem</t>
  </si>
  <si>
    <t xml:space="preserve">IPRÚ: PRIORITNÍ OBLAST 2: KVALITA ŽIVOTA; RIS3: Klíčová oblast změn B: Inovační výkonnost firem </t>
  </si>
  <si>
    <t xml:space="preserve">IPRÚ: Opatření 2.3: Ekonomika, školství a vzdělávání; RIS3: strategický cíl B.2.: Zvýšit míru podnikatelské aktivity </t>
  </si>
  <si>
    <t xml:space="preserve">IPRÚ: Opatření 2.3: Ekonomika, školství a vzdělávání; RIS3: strategický cíl B.2.: Zvýšit míru podnikatelské aktivity  </t>
  </si>
  <si>
    <t xml:space="preserve">IPRÚ: Opatření 2.3: Ekonomika, školství a vzdělávání; RIS3: strategický cíl B.2.: Zvýšit míru podnikatelské aktivity   </t>
  </si>
  <si>
    <t xml:space="preserve">IPRÚ: Opatření 2.3: Ekonomika, školství a vzdělávání; RIS3:strategický cíl B.1.: Posílit VaVaI aktivity firem prostřednictvím spolupráce </t>
  </si>
  <si>
    <t>RIS3: Klíčová oblast změn B: Inovační výkonnost firem</t>
  </si>
  <si>
    <t>IPRÚ: PRIORITNÍ OBLAST 2: KVALITA ŽIVOTA; RIS3: Klíčová oblast změn C: Podpora funkčního regionálního inovačního systému</t>
  </si>
  <si>
    <t>IPRÚ: Opatření 2.3: Ekonomika, školství a vzdělávání; RIS3: - strategický cíl C.1.: Vytvořit podmínky pro implementaci Regionální inovační strategie a vznik a rozvoj partnerství
- strategický cíl C.2.: Institucionálně podpořit služby pro rozvoj inovačního podnikání a transferu znalostí</t>
  </si>
  <si>
    <t>TAČR -gama</t>
  </si>
  <si>
    <t>RIS3: strategický cíl B.1.: Posílit VaVaI aktivity firem prostřednictvím spolupráce</t>
  </si>
  <si>
    <t>bude doplněno po dopracování MAP</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</si>
</sst>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 _K_č_-;\-* #,##0.00\ _K_č_-;_-* &quot;-&quot;??\ _K_č_-;_-@_-"/>
    <numFmt numFmtId="164" formatCode="#,##0.0"/>
    <numFmt numFmtId="165" formatCode="0.0"/>
  </numFmts>
  <fonts count="27" x14ac:knownFonts="1">
    <font>
      <sz val="11"/>
      <color theme="1"/>
      <name val="Calibri"/>
      <family val="2"/>
      <charset val="238"/>
      <scheme val="minor"/>
    </font>
    <font>
      <b/>
      <sz val="9"/>
      <color theme="1"/>
      <name val="Arial"/>
      <family val="2"/>
      <charset val="238"/>
    </font>
    <font>
      <sz val="9"/>
      <color theme="1"/>
      <name val="Arial"/>
      <family val="2"/>
      <charset val="238"/>
    </font>
    <font>
      <b/>
      <sz val="9"/>
      <name val="Arial"/>
      <family val="2"/>
      <charset val="238"/>
    </font>
    <font>
      <b/>
      <sz val="10"/>
      <color theme="1"/>
      <name val="Arial"/>
      <family val="2"/>
      <charset val="238"/>
    </font>
    <font>
      <sz val="10"/>
      <color theme="1"/>
      <name val="Arial"/>
      <family val="2"/>
      <charset val="238"/>
    </font>
    <font>
      <b/>
      <sz val="9"/>
      <color rgb="FF000000"/>
      <name val="Arial"/>
      <family val="2"/>
      <charset val="238"/>
    </font>
    <font>
      <i/>
      <sz val="9"/>
      <color rgb="FF000000"/>
      <name val="Arial"/>
      <family val="2"/>
      <charset val="238"/>
    </font>
    <font>
      <i/>
      <sz val="9"/>
      <color theme="1"/>
      <name val="Arial"/>
      <family val="2"/>
      <charset val="238"/>
    </font>
    <font>
      <sz val="9"/>
      <name val="Arial"/>
      <family val="2"/>
      <charset val="238"/>
    </font>
    <font>
      <sz val="10"/>
      <name val="Arial"/>
      <family val="2"/>
      <charset val="238"/>
    </font>
    <font>
      <b/>
      <sz val="9"/>
      <color indexed="81"/>
      <name val="Tahoma"/>
      <family val="2"/>
      <charset val="238"/>
    </font>
    <font>
      <sz val="10"/>
      <color theme="1"/>
      <name val="Calibri"/>
      <family val="2"/>
      <charset val="238"/>
      <scheme val="minor"/>
    </font>
    <font>
      <sz val="11"/>
      <name val="Calibri"/>
      <family val="2"/>
      <charset val="238"/>
      <scheme val="minor"/>
    </font>
    <font>
      <sz val="9"/>
      <color indexed="8"/>
      <name val="Arial"/>
      <family val="2"/>
      <charset val="238"/>
    </font>
    <font>
      <sz val="10"/>
      <name val="Arial"/>
      <family val="2"/>
    </font>
    <font>
      <sz val="10"/>
      <name val="Calibri"/>
      <family val="2"/>
      <charset val="238"/>
      <scheme val="minor"/>
    </font>
    <font>
      <sz val="11"/>
      <color theme="1"/>
      <name val="Calibri"/>
      <family val="2"/>
      <charset val="238"/>
      <scheme val="minor"/>
    </font>
    <font>
      <b/>
      <sz val="9"/>
      <color rgb="FFFF0000"/>
      <name val="Arial"/>
      <family val="2"/>
      <charset val="238"/>
    </font>
    <font>
      <sz val="9"/>
      <color indexed="81"/>
      <name val="Tahoma"/>
      <family val="2"/>
      <charset val="238"/>
    </font>
    <font>
      <b/>
      <vertAlign val="superscript"/>
      <sz val="9"/>
      <color theme="1"/>
      <name val="Arial"/>
      <family val="2"/>
      <charset val="238"/>
    </font>
    <font>
      <b/>
      <sz val="7"/>
      <color theme="1"/>
      <name val="Arial"/>
      <family val="2"/>
      <charset val="238"/>
    </font>
    <font>
      <sz val="9"/>
      <color rgb="FFFF0000"/>
      <name val="Arial"/>
      <family val="2"/>
      <charset val="238"/>
    </font>
    <font>
      <b/>
      <strike/>
      <sz val="9"/>
      <color theme="1"/>
      <name val="Arial"/>
      <family val="2"/>
      <charset val="238"/>
    </font>
    <font>
      <i/>
      <sz val="9"/>
      <name val="Arial"/>
      <family val="2"/>
      <charset val="238"/>
    </font>
    <font>
      <b/>
      <sz val="9"/>
      <color theme="3" tint="0.39997558519241921"/>
      <name val="Arial"/>
      <family val="2"/>
      <charset val="238"/>
    </font>
    <font>
      <b/>
      <sz val="9"/>
      <color indexed="81"/>
      <name val="Tahoma"/>
      <charset val="1"/>
    </font>
  </fonts>
  <fills count="11">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0" tint="-0.14999847407452621"/>
        <bgColor indexed="64"/>
      </patternFill>
    </fill>
    <fill>
      <patternFill patternType="solid">
        <fgColor theme="5" tint="0.59999389629810485"/>
        <bgColor indexed="64"/>
      </patternFill>
    </fill>
    <fill>
      <patternFill patternType="solid">
        <fgColor theme="4" tint="0.59999389629810485"/>
        <bgColor indexed="64"/>
      </patternFill>
    </fill>
    <fill>
      <patternFill patternType="solid">
        <fgColor theme="6" tint="0.59999389629810485"/>
        <bgColor indexed="64"/>
      </patternFill>
    </fill>
    <fill>
      <patternFill patternType="solid">
        <fgColor theme="3" tint="0.79998168889431442"/>
        <bgColor indexed="64"/>
      </patternFill>
    </fill>
    <fill>
      <patternFill patternType="solid">
        <fgColor theme="0" tint="-0.249977111117893"/>
        <bgColor indexed="64"/>
      </patternFill>
    </fill>
    <fill>
      <patternFill patternType="solid">
        <fgColor rgb="FFFFFF00"/>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diagonal/>
    </border>
    <border>
      <left style="thin">
        <color indexed="64"/>
      </left>
      <right/>
      <top/>
      <bottom/>
      <diagonal/>
    </border>
    <border>
      <left style="thin">
        <color indexed="64"/>
      </left>
      <right style="medium">
        <color indexed="64"/>
      </right>
      <top/>
      <bottom/>
      <diagonal/>
    </border>
  </borders>
  <cellStyleXfs count="3">
    <xf numFmtId="0" fontId="0" fillId="0" borderId="0"/>
    <xf numFmtId="0" fontId="10" fillId="0" borderId="0"/>
    <xf numFmtId="43" fontId="17" fillId="0" borderId="0" applyFont="0" applyFill="0" applyBorder="0" applyAlignment="0" applyProtection="0"/>
  </cellStyleXfs>
  <cellXfs count="324">
    <xf numFmtId="0" fontId="0" fillId="0" borderId="0" xfId="0"/>
    <xf numFmtId="0" fontId="2" fillId="0" borderId="0" xfId="0" applyFont="1" applyAlignment="1">
      <alignment horizontal="center"/>
    </xf>
    <xf numFmtId="0" fontId="2" fillId="0" borderId="0" xfId="0" applyFont="1" applyFill="1"/>
    <xf numFmtId="0" fontId="5" fillId="0" borderId="0" xfId="0" applyFont="1"/>
    <xf numFmtId="0" fontId="2" fillId="0" borderId="0" xfId="0" applyFont="1" applyFill="1" applyAlignment="1">
      <alignment horizontal="center"/>
    </xf>
    <xf numFmtId="16" fontId="14" fillId="0" borderId="1" xfId="0" applyNumberFormat="1" applyFont="1" applyFill="1" applyBorder="1" applyAlignment="1">
      <alignment horizontal="center" vertical="center" wrapText="1"/>
    </xf>
    <xf numFmtId="0" fontId="2" fillId="3" borderId="1" xfId="0" applyFont="1" applyFill="1" applyBorder="1" applyAlignment="1">
      <alignment horizontal="center" vertical="top" wrapText="1"/>
    </xf>
    <xf numFmtId="0" fontId="8" fillId="3" borderId="1" xfId="0" applyFont="1" applyFill="1" applyBorder="1" applyAlignment="1">
      <alignment horizontal="center" vertical="center" wrapText="1"/>
    </xf>
    <xf numFmtId="0" fontId="9" fillId="0" borderId="1" xfId="0" applyFont="1" applyFill="1" applyBorder="1" applyAlignment="1">
      <alignment horizontal="right" wrapText="1"/>
    </xf>
    <xf numFmtId="0" fontId="2" fillId="3" borderId="1" xfId="0" applyFont="1" applyFill="1" applyBorder="1" applyAlignment="1">
      <alignment horizontal="right" wrapText="1"/>
    </xf>
    <xf numFmtId="0" fontId="2" fillId="0" borderId="0" xfId="0" applyFont="1" applyAlignment="1">
      <alignment wrapText="1"/>
    </xf>
    <xf numFmtId="0" fontId="0" fillId="0" borderId="1" xfId="0" applyBorder="1" applyAlignment="1">
      <alignment horizontal="left" vertical="top" wrapText="1"/>
    </xf>
    <xf numFmtId="0" fontId="14" fillId="0" borderId="1" xfId="0" applyFont="1" applyFill="1" applyBorder="1" applyAlignment="1">
      <alignment horizontal="left" vertical="top" wrapText="1"/>
    </xf>
    <xf numFmtId="0" fontId="14" fillId="0" borderId="1" xfId="0" applyFont="1" applyBorder="1" applyAlignment="1">
      <alignment horizontal="left" vertical="top" wrapText="1"/>
    </xf>
    <xf numFmtId="0" fontId="0" fillId="0" borderId="0" xfId="0"/>
    <xf numFmtId="0" fontId="2" fillId="0" borderId="0" xfId="0" applyFont="1"/>
    <xf numFmtId="0" fontId="2" fillId="0" borderId="1" xfId="0" applyFont="1" applyFill="1" applyBorder="1" applyAlignment="1">
      <alignment horizontal="left" vertical="top" wrapText="1"/>
    </xf>
    <xf numFmtId="0" fontId="8" fillId="0" borderId="1" xfId="0" applyFont="1" applyBorder="1" applyAlignment="1">
      <alignment horizontal="left" vertical="top" wrapText="1"/>
    </xf>
    <xf numFmtId="0" fontId="2" fillId="0" borderId="2" xfId="0" applyFont="1" applyFill="1" applyBorder="1" applyAlignment="1">
      <alignment horizontal="left" vertical="top" wrapText="1"/>
    </xf>
    <xf numFmtId="0" fontId="2" fillId="0" borderId="1" xfId="0" applyFont="1" applyBorder="1" applyAlignment="1">
      <alignment horizontal="left" vertical="top" wrapText="1"/>
    </xf>
    <xf numFmtId="0" fontId="12" fillId="0" borderId="1" xfId="0" applyFont="1" applyBorder="1" applyAlignment="1" applyProtection="1">
      <alignment horizontal="left" vertical="top" wrapText="1"/>
      <protection hidden="1"/>
    </xf>
    <xf numFmtId="49" fontId="12" fillId="0" borderId="1" xfId="0" applyNumberFormat="1" applyFont="1" applyBorder="1" applyAlignment="1" applyProtection="1">
      <alignment horizontal="left" vertical="top" wrapText="1"/>
      <protection hidden="1"/>
    </xf>
    <xf numFmtId="0" fontId="9" fillId="0" borderId="1" xfId="0" applyFont="1" applyFill="1" applyBorder="1" applyAlignment="1">
      <alignment horizontal="left" vertical="top" wrapText="1"/>
    </xf>
    <xf numFmtId="0" fontId="2" fillId="3" borderId="1" xfId="0" applyFont="1" applyFill="1" applyBorder="1" applyAlignment="1">
      <alignment horizontal="left" vertical="top" wrapText="1"/>
    </xf>
    <xf numFmtId="0" fontId="2" fillId="0" borderId="2" xfId="0" applyFont="1" applyBorder="1" applyAlignment="1">
      <alignment horizontal="left" vertical="top" wrapText="1"/>
    </xf>
    <xf numFmtId="16" fontId="15" fillId="3" borderId="1" xfId="0" applyNumberFormat="1" applyFont="1" applyFill="1" applyBorder="1" applyAlignment="1">
      <alignment horizontal="left" vertical="center" wrapText="1"/>
    </xf>
    <xf numFmtId="0" fontId="15" fillId="3" borderId="1" xfId="0" applyFont="1" applyFill="1" applyBorder="1" applyAlignment="1">
      <alignment horizontal="left" vertical="top" wrapText="1"/>
    </xf>
    <xf numFmtId="0" fontId="2" fillId="0" borderId="0" xfId="0" applyFont="1" applyAlignment="1">
      <alignment horizontal="left" vertical="top"/>
    </xf>
    <xf numFmtId="16" fontId="2" fillId="0" borderId="2" xfId="0" applyNumberFormat="1"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8" fillId="0" borderId="2" xfId="0" applyFont="1" applyBorder="1" applyAlignment="1">
      <alignment horizontal="center" vertical="center" wrapText="1"/>
    </xf>
    <xf numFmtId="49" fontId="12" fillId="0" borderId="2" xfId="0" applyNumberFormat="1" applyFont="1" applyBorder="1" applyAlignment="1" applyProtection="1">
      <alignment horizontal="left" vertical="top" wrapText="1"/>
      <protection hidden="1"/>
    </xf>
    <xf numFmtId="0" fontId="9" fillId="0" borderId="2" xfId="0" applyFont="1" applyFill="1" applyBorder="1" applyAlignment="1">
      <alignment horizontal="left" vertical="top" wrapText="1"/>
    </xf>
    <xf numFmtId="49" fontId="6" fillId="2" borderId="9" xfId="0" applyNumberFormat="1" applyFont="1" applyFill="1" applyBorder="1" applyAlignment="1">
      <alignment horizontal="center" vertical="center" wrapText="1"/>
    </xf>
    <xf numFmtId="0" fontId="6" fillId="0" borderId="9" xfId="0" applyFont="1" applyFill="1" applyBorder="1" applyAlignment="1">
      <alignment horizontal="center" vertical="center" wrapText="1"/>
    </xf>
    <xf numFmtId="0" fontId="1" fillId="2" borderId="9" xfId="0" applyFont="1" applyFill="1" applyBorder="1" applyAlignment="1">
      <alignment vertical="center"/>
    </xf>
    <xf numFmtId="49" fontId="2" fillId="0" borderId="0" xfId="0" applyNumberFormat="1" applyFont="1" applyAlignment="1">
      <alignment horizontal="center" vertical="center"/>
    </xf>
    <xf numFmtId="0" fontId="2" fillId="0" borderId="0" xfId="0" applyFont="1" applyAlignment="1">
      <alignment horizontal="center" vertical="center"/>
    </xf>
    <xf numFmtId="16" fontId="2"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Border="1" applyAlignment="1">
      <alignment horizontal="left" vertical="top" wrapText="1"/>
    </xf>
    <xf numFmtId="49" fontId="9" fillId="0" borderId="1" xfId="0" applyNumberFormat="1" applyFont="1" applyFill="1" applyBorder="1" applyAlignment="1">
      <alignment horizontal="center" vertical="center" wrapText="1"/>
    </xf>
    <xf numFmtId="0" fontId="9" fillId="3" borderId="1" xfId="0" applyFont="1" applyFill="1" applyBorder="1" applyAlignment="1">
      <alignment horizontal="left" vertical="top" wrapText="1"/>
    </xf>
    <xf numFmtId="49" fontId="2" fillId="3" borderId="1" xfId="0" applyNumberFormat="1" applyFont="1" applyFill="1" applyBorder="1" applyAlignment="1" applyProtection="1">
      <alignment horizontal="left" vertical="top" wrapText="1"/>
    </xf>
    <xf numFmtId="0" fontId="2" fillId="3" borderId="1" xfId="0" applyFont="1" applyFill="1" applyBorder="1" applyAlignment="1">
      <alignment horizontal="left" vertical="top" wrapText="1"/>
    </xf>
    <xf numFmtId="49" fontId="2" fillId="0" borderId="1" xfId="0" applyNumberFormat="1" applyFont="1" applyFill="1" applyBorder="1" applyAlignment="1">
      <alignment horizontal="center" vertical="center" wrapText="1"/>
    </xf>
    <xf numFmtId="49" fontId="2" fillId="0" borderId="1" xfId="0" applyNumberFormat="1" applyFont="1" applyFill="1" applyBorder="1" applyAlignment="1">
      <alignment horizontal="center" vertical="center"/>
    </xf>
    <xf numFmtId="16" fontId="2" fillId="3" borderId="1" xfId="0" applyNumberFormat="1" applyFont="1" applyFill="1" applyBorder="1" applyAlignment="1">
      <alignment horizontal="center" vertical="center" wrapText="1"/>
    </xf>
    <xf numFmtId="49" fontId="2" fillId="3" borderId="1" xfId="0" applyNumberFormat="1" applyFont="1" applyFill="1" applyBorder="1" applyAlignment="1">
      <alignment horizontal="center" vertical="center" wrapText="1"/>
    </xf>
    <xf numFmtId="16" fontId="14" fillId="3" borderId="1" xfId="0" applyNumberFormat="1" applyFont="1" applyFill="1" applyBorder="1" applyAlignment="1">
      <alignment horizontal="center" vertical="center" wrapText="1"/>
    </xf>
    <xf numFmtId="49" fontId="14" fillId="3" borderId="1" xfId="0" applyNumberFormat="1" applyFont="1" applyFill="1" applyBorder="1" applyAlignment="1">
      <alignment horizontal="center" vertical="center" wrapText="1"/>
    </xf>
    <xf numFmtId="0" fontId="14" fillId="3" borderId="1" xfId="0" applyFont="1" applyFill="1" applyBorder="1" applyAlignment="1">
      <alignment horizontal="left" vertical="top" wrapText="1"/>
    </xf>
    <xf numFmtId="16" fontId="14" fillId="3" borderId="1" xfId="0" applyNumberFormat="1" applyFont="1" applyFill="1" applyBorder="1" applyAlignment="1">
      <alignment horizontal="left" vertical="top" wrapText="1"/>
    </xf>
    <xf numFmtId="0" fontId="12" fillId="3" borderId="1" xfId="0" applyFont="1" applyFill="1" applyBorder="1" applyAlignment="1" applyProtection="1">
      <alignment horizontal="left" vertical="top" wrapText="1"/>
      <protection hidden="1"/>
    </xf>
    <xf numFmtId="0" fontId="8" fillId="3" borderId="1" xfId="0" applyFont="1" applyFill="1" applyBorder="1" applyAlignment="1">
      <alignment horizontal="left" vertical="top" wrapText="1"/>
    </xf>
    <xf numFmtId="49" fontId="12" fillId="3" borderId="1" xfId="0" applyNumberFormat="1" applyFont="1" applyFill="1" applyBorder="1" applyAlignment="1" applyProtection="1">
      <alignment horizontal="left" vertical="top" wrapText="1"/>
    </xf>
    <xf numFmtId="0" fontId="2" fillId="3" borderId="1" xfId="0" applyFont="1" applyFill="1" applyBorder="1" applyAlignment="1">
      <alignment horizontal="center" vertical="center" wrapText="1"/>
    </xf>
    <xf numFmtId="0" fontId="2" fillId="3" borderId="1" xfId="0" applyFont="1" applyFill="1" applyBorder="1" applyAlignment="1">
      <alignment horizontal="left" vertical="top"/>
    </xf>
    <xf numFmtId="0" fontId="13" fillId="3" borderId="1" xfId="0" applyFont="1" applyFill="1" applyBorder="1" applyAlignment="1">
      <alignment horizontal="left" vertical="top" wrapText="1"/>
    </xf>
    <xf numFmtId="49" fontId="9" fillId="3" borderId="1" xfId="0" applyNumberFormat="1" applyFont="1" applyFill="1" applyBorder="1" applyAlignment="1">
      <alignment horizontal="center" wrapText="1"/>
    </xf>
    <xf numFmtId="49" fontId="9" fillId="3" borderId="1" xfId="0" applyNumberFormat="1" applyFont="1" applyFill="1" applyBorder="1" applyAlignment="1">
      <alignment horizontal="center" vertical="center" wrapText="1"/>
    </xf>
    <xf numFmtId="49" fontId="2" fillId="3" borderId="1" xfId="0" applyNumberFormat="1" applyFont="1" applyFill="1" applyBorder="1" applyAlignment="1">
      <alignment horizontal="center" vertical="center"/>
    </xf>
    <xf numFmtId="0" fontId="2" fillId="3" borderId="1" xfId="0" applyFont="1" applyFill="1" applyBorder="1" applyAlignment="1">
      <alignment horizontal="center"/>
    </xf>
    <xf numFmtId="0" fontId="3" fillId="2" borderId="10" xfId="0" applyFont="1" applyFill="1" applyBorder="1" applyAlignment="1">
      <alignment horizontal="center" vertical="center" wrapText="1"/>
    </xf>
    <xf numFmtId="0" fontId="8" fillId="0" borderId="1" xfId="0" applyFont="1" applyBorder="1" applyAlignment="1">
      <alignment horizontal="center" vertical="center"/>
    </xf>
    <xf numFmtId="0" fontId="2" fillId="3" borderId="1" xfId="0" applyFont="1" applyFill="1" applyBorder="1" applyAlignment="1">
      <alignment horizontal="center" vertical="center"/>
    </xf>
    <xf numFmtId="16" fontId="15" fillId="3" borderId="1" xfId="0" applyNumberFormat="1" applyFont="1" applyFill="1" applyBorder="1" applyAlignment="1">
      <alignment horizontal="center" vertical="center" wrapText="1"/>
    </xf>
    <xf numFmtId="49" fontId="2" fillId="0" borderId="1" xfId="0" applyNumberFormat="1" applyFont="1" applyBorder="1" applyAlignment="1">
      <alignment horizontal="center" vertical="center"/>
    </xf>
    <xf numFmtId="0" fontId="2" fillId="0" borderId="1" xfId="0" applyFont="1" applyBorder="1" applyAlignment="1">
      <alignment horizontal="left" vertical="top" wrapText="1"/>
    </xf>
    <xf numFmtId="0" fontId="2" fillId="3" borderId="1" xfId="0" applyFont="1" applyFill="1" applyBorder="1" applyAlignment="1">
      <alignment horizontal="left" vertical="top" wrapText="1"/>
    </xf>
    <xf numFmtId="0" fontId="2" fillId="0" borderId="1" xfId="0" applyFont="1" applyFill="1" applyBorder="1" applyAlignment="1">
      <alignment horizontal="left" vertical="top" wrapText="1"/>
    </xf>
    <xf numFmtId="0" fontId="8" fillId="3" borderId="1" xfId="0" applyFont="1" applyFill="1" applyBorder="1" applyAlignment="1">
      <alignment horizontal="center" vertical="center" wrapText="1"/>
    </xf>
    <xf numFmtId="49" fontId="9" fillId="0" borderId="1" xfId="0" applyNumberFormat="1" applyFont="1" applyFill="1" applyBorder="1" applyAlignment="1">
      <alignment horizontal="center" vertical="center" wrapText="1"/>
    </xf>
    <xf numFmtId="0" fontId="9" fillId="3" borderId="1" xfId="0" applyFont="1" applyFill="1" applyBorder="1" applyAlignment="1">
      <alignment horizontal="left" vertical="top" wrapText="1"/>
    </xf>
    <xf numFmtId="0" fontId="9" fillId="0" borderId="1" xfId="0" applyFont="1" applyFill="1" applyBorder="1" applyAlignment="1">
      <alignment horizontal="left" vertical="top" wrapText="1"/>
    </xf>
    <xf numFmtId="49" fontId="9" fillId="3" borderId="1" xfId="0" applyNumberFormat="1" applyFont="1" applyFill="1" applyBorder="1" applyAlignment="1">
      <alignment horizontal="center" vertical="center" wrapText="1"/>
    </xf>
    <xf numFmtId="0" fontId="2" fillId="0" borderId="1" xfId="0" applyFont="1" applyBorder="1" applyAlignment="1">
      <alignment horizontal="left" vertical="top" wrapText="1"/>
    </xf>
    <xf numFmtId="0" fontId="0" fillId="0" borderId="1" xfId="0" applyBorder="1"/>
    <xf numFmtId="0" fontId="2" fillId="3" borderId="1" xfId="0" applyFont="1" applyFill="1" applyBorder="1" applyAlignment="1">
      <alignment horizontal="left" vertical="top" wrapText="1"/>
    </xf>
    <xf numFmtId="0" fontId="2" fillId="0" borderId="1" xfId="0" applyFont="1" applyFill="1" applyBorder="1" applyAlignment="1">
      <alignment horizontal="left" vertical="top" wrapText="1"/>
    </xf>
    <xf numFmtId="49" fontId="2" fillId="0" borderId="1" xfId="0" applyNumberFormat="1" applyFont="1" applyFill="1" applyBorder="1" applyAlignment="1">
      <alignment horizontal="center" vertical="center" wrapText="1"/>
    </xf>
    <xf numFmtId="0" fontId="6" fillId="2" borderId="9"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1" fillId="2" borderId="9" xfId="0" applyFont="1" applyFill="1" applyBorder="1" applyAlignment="1">
      <alignment horizontal="center" vertical="center" wrapText="1"/>
    </xf>
    <xf numFmtId="0" fontId="18" fillId="2" borderId="11" xfId="0" applyFont="1" applyFill="1" applyBorder="1" applyAlignment="1">
      <alignment vertical="center" wrapText="1"/>
    </xf>
    <xf numFmtId="0" fontId="18" fillId="2" borderId="12" xfId="0" applyFont="1" applyFill="1" applyBorder="1" applyAlignment="1">
      <alignment vertical="center" wrapText="1"/>
    </xf>
    <xf numFmtId="0" fontId="18" fillId="2" borderId="13" xfId="0" applyFont="1" applyFill="1" applyBorder="1" applyAlignment="1">
      <alignment vertical="center" wrapText="1"/>
    </xf>
    <xf numFmtId="0" fontId="12" fillId="0" borderId="14" xfId="0" applyFont="1" applyBorder="1" applyAlignment="1">
      <alignment horizontal="left" vertical="center" wrapText="1"/>
    </xf>
    <xf numFmtId="0" fontId="2" fillId="0" borderId="1" xfId="0" applyFont="1" applyBorder="1" applyAlignment="1">
      <alignment wrapText="1"/>
    </xf>
    <xf numFmtId="0" fontId="2" fillId="0" borderId="15" xfId="0" applyFont="1" applyBorder="1" applyAlignment="1">
      <alignment wrapText="1"/>
    </xf>
    <xf numFmtId="0" fontId="12" fillId="0" borderId="0" xfId="0" applyFont="1" applyBorder="1" applyAlignment="1">
      <alignment horizontal="left" vertical="center"/>
    </xf>
    <xf numFmtId="0" fontId="0" fillId="0" borderId="15" xfId="0" applyBorder="1"/>
    <xf numFmtId="0" fontId="12" fillId="0" borderId="16" xfId="0" applyFont="1" applyBorder="1" applyAlignment="1">
      <alignment horizontal="left" vertical="center" wrapText="1"/>
    </xf>
    <xf numFmtId="0" fontId="0" fillId="0" borderId="17" xfId="0" applyBorder="1"/>
    <xf numFmtId="0" fontId="0" fillId="0" borderId="18" xfId="0" applyBorder="1"/>
    <xf numFmtId="0" fontId="6" fillId="2" borderId="9" xfId="0" applyFont="1" applyFill="1" applyBorder="1" applyAlignment="1">
      <alignment vertical="center" wrapText="1"/>
    </xf>
    <xf numFmtId="0" fontId="1" fillId="2" borderId="9" xfId="0" applyFont="1" applyFill="1" applyBorder="1" applyAlignment="1">
      <alignment vertical="center" wrapText="1"/>
    </xf>
    <xf numFmtId="0" fontId="9" fillId="0" borderId="33" xfId="0" applyFont="1" applyFill="1" applyBorder="1" applyAlignment="1">
      <alignment vertical="top" wrapText="1"/>
    </xf>
    <xf numFmtId="0" fontId="9" fillId="3" borderId="34" xfId="0" applyFont="1" applyFill="1" applyBorder="1" applyAlignment="1">
      <alignment vertical="top" wrapText="1"/>
    </xf>
    <xf numFmtId="0" fontId="2" fillId="3" borderId="34" xfId="0" applyFont="1" applyFill="1" applyBorder="1" applyAlignment="1">
      <alignment horizontal="left" vertical="top" wrapText="1"/>
    </xf>
    <xf numFmtId="0" fontId="2" fillId="3" borderId="34" xfId="0" applyFont="1" applyFill="1" applyBorder="1" applyAlignment="1">
      <alignment vertical="top" wrapText="1"/>
    </xf>
    <xf numFmtId="0" fontId="2" fillId="3" borderId="33" xfId="0" applyFont="1" applyFill="1" applyBorder="1" applyAlignment="1">
      <alignment horizontal="left" vertical="top" wrapText="1"/>
    </xf>
    <xf numFmtId="0" fontId="2" fillId="3" borderId="34" xfId="0" applyFont="1" applyFill="1" applyBorder="1" applyAlignment="1">
      <alignment horizontal="left" vertical="top"/>
    </xf>
    <xf numFmtId="0" fontId="0" fillId="0" borderId="1" xfId="0" applyBorder="1" applyAlignment="1">
      <alignment vertical="center" wrapText="1"/>
    </xf>
    <xf numFmtId="0" fontId="5" fillId="0" borderId="26" xfId="0" applyFont="1" applyBorder="1" applyAlignment="1">
      <alignment vertical="center" wrapText="1"/>
    </xf>
    <xf numFmtId="0" fontId="0" fillId="0" borderId="0" xfId="0" applyAlignment="1">
      <alignment vertical="center" wrapText="1"/>
    </xf>
    <xf numFmtId="3" fontId="22" fillId="9" borderId="1" xfId="0" applyNumberFormat="1" applyFont="1" applyFill="1" applyBorder="1" applyAlignment="1">
      <alignment horizontal="right"/>
    </xf>
    <xf numFmtId="0" fontId="22" fillId="4" borderId="1" xfId="0" applyFont="1" applyFill="1" applyBorder="1" applyAlignment="1">
      <alignment horizontal="right"/>
    </xf>
    <xf numFmtId="0" fontId="22" fillId="9" borderId="1" xfId="0" applyFont="1" applyFill="1" applyBorder="1" applyAlignment="1">
      <alignment horizontal="right" wrapText="1"/>
    </xf>
    <xf numFmtId="3" fontId="18" fillId="9" borderId="1" xfId="0" applyNumberFormat="1" applyFont="1" applyFill="1" applyBorder="1" applyAlignment="1">
      <alignment horizontal="right"/>
    </xf>
    <xf numFmtId="3" fontId="22" fillId="9" borderId="1" xfId="0" applyNumberFormat="1" applyFont="1" applyFill="1" applyBorder="1" applyAlignment="1">
      <alignment horizontal="right" wrapText="1"/>
    </xf>
    <xf numFmtId="0" fontId="22" fillId="9" borderId="7" xfId="0" applyFont="1" applyFill="1" applyBorder="1" applyAlignment="1">
      <alignment horizontal="right" wrapText="1"/>
    </xf>
    <xf numFmtId="0" fontId="22" fillId="4" borderId="7" xfId="0" applyFont="1" applyFill="1" applyBorder="1" applyAlignment="1">
      <alignment horizontal="right"/>
    </xf>
    <xf numFmtId="0" fontId="22" fillId="9" borderId="6" xfId="0" applyFont="1" applyFill="1" applyBorder="1" applyAlignment="1">
      <alignment horizontal="right" wrapText="1"/>
    </xf>
    <xf numFmtId="0" fontId="22" fillId="4" borderId="6" xfId="0" applyFont="1" applyFill="1" applyBorder="1" applyAlignment="1">
      <alignment horizontal="right"/>
    </xf>
    <xf numFmtId="0" fontId="22" fillId="9" borderId="2" xfId="0" applyFont="1" applyFill="1" applyBorder="1" applyAlignment="1">
      <alignment horizontal="right" wrapText="1"/>
    </xf>
    <xf numFmtId="0" fontId="22" fillId="4" borderId="2" xfId="0" applyFont="1" applyFill="1" applyBorder="1" applyAlignment="1">
      <alignment horizontal="right"/>
    </xf>
    <xf numFmtId="0" fontId="22" fillId="0" borderId="0" xfId="0" applyFont="1"/>
    <xf numFmtId="0" fontId="1" fillId="2" borderId="29" xfId="0" applyFont="1" applyFill="1" applyBorder="1" applyAlignment="1">
      <alignment horizontal="center" vertical="center" wrapText="1"/>
    </xf>
    <xf numFmtId="0" fontId="1" fillId="2" borderId="30" xfId="0" applyFont="1" applyFill="1" applyBorder="1" applyAlignment="1">
      <alignment horizontal="center" vertical="center" wrapText="1"/>
    </xf>
    <xf numFmtId="0" fontId="1" fillId="2" borderId="31" xfId="0" applyFont="1" applyFill="1" applyBorder="1" applyAlignment="1">
      <alignment horizontal="center" vertical="center" wrapText="1"/>
    </xf>
    <xf numFmtId="4" fontId="1" fillId="2" borderId="32" xfId="0" applyNumberFormat="1" applyFont="1" applyFill="1" applyBorder="1" applyAlignment="1">
      <alignment horizontal="center" vertical="center" wrapText="1"/>
    </xf>
    <xf numFmtId="0" fontId="4" fillId="7" borderId="0" xfId="0" applyFont="1" applyFill="1" applyBorder="1" applyAlignment="1">
      <alignment horizontal="center"/>
    </xf>
    <xf numFmtId="0" fontId="21" fillId="2" borderId="24" xfId="0" applyFont="1" applyFill="1" applyBorder="1" applyAlignment="1">
      <alignment horizontal="center" vertical="top" wrapText="1"/>
    </xf>
    <xf numFmtId="4" fontId="9" fillId="9" borderId="1" xfId="0" applyNumberFormat="1" applyFont="1" applyFill="1" applyBorder="1" applyAlignment="1">
      <alignment horizontal="right" wrapText="1"/>
    </xf>
    <xf numFmtId="164" fontId="2" fillId="0" borderId="2" xfId="0" applyNumberFormat="1" applyFont="1" applyFill="1" applyBorder="1" applyAlignment="1">
      <alignment horizontal="right" wrapText="1"/>
    </xf>
    <xf numFmtId="164" fontId="9" fillId="3" borderId="1" xfId="0" applyNumberFormat="1" applyFont="1" applyFill="1" applyBorder="1" applyAlignment="1">
      <alignment horizontal="right" wrapText="1"/>
    </xf>
    <xf numFmtId="164" fontId="9" fillId="0" borderId="1" xfId="0" applyNumberFormat="1" applyFont="1" applyFill="1" applyBorder="1" applyAlignment="1">
      <alignment horizontal="right" wrapText="1"/>
    </xf>
    <xf numFmtId="164" fontId="22" fillId="3" borderId="1" xfId="0" applyNumberFormat="1" applyFont="1" applyFill="1" applyBorder="1" applyAlignment="1">
      <alignment horizontal="right" wrapText="1"/>
    </xf>
    <xf numFmtId="164" fontId="2" fillId="0" borderId="1" xfId="0" applyNumberFormat="1" applyFont="1" applyBorder="1" applyAlignment="1">
      <alignment horizontal="right"/>
    </xf>
    <xf numFmtId="164" fontId="2" fillId="0" borderId="1" xfId="0" applyNumberFormat="1" applyFont="1" applyFill="1" applyBorder="1" applyAlignment="1">
      <alignment horizontal="right" wrapText="1"/>
    </xf>
    <xf numFmtId="164" fontId="2" fillId="3" borderId="1" xfId="0" applyNumberFormat="1" applyFont="1" applyFill="1" applyBorder="1" applyAlignment="1">
      <alignment horizontal="right" wrapText="1"/>
    </xf>
    <xf numFmtId="164" fontId="9" fillId="0" borderId="1" xfId="2" applyNumberFormat="1" applyFont="1" applyFill="1" applyBorder="1" applyAlignment="1">
      <alignment horizontal="right" wrapText="1"/>
    </xf>
    <xf numFmtId="164" fontId="1" fillId="2" borderId="20" xfId="0" applyNumberFormat="1" applyFont="1" applyFill="1" applyBorder="1" applyAlignment="1">
      <alignment horizontal="right" vertical="center" wrapText="1"/>
    </xf>
    <xf numFmtId="164" fontId="1" fillId="2" borderId="21" xfId="0" applyNumberFormat="1" applyFont="1" applyFill="1" applyBorder="1" applyAlignment="1">
      <alignment horizontal="right" vertical="center" wrapText="1"/>
    </xf>
    <xf numFmtId="164" fontId="1" fillId="2" borderId="22" xfId="0" applyNumberFormat="1" applyFont="1" applyFill="1" applyBorder="1" applyAlignment="1">
      <alignment horizontal="right" vertical="center" wrapText="1"/>
    </xf>
    <xf numFmtId="164" fontId="1" fillId="2" borderId="23" xfId="0" applyNumberFormat="1" applyFont="1" applyFill="1" applyBorder="1" applyAlignment="1">
      <alignment horizontal="right" vertical="center" wrapText="1"/>
    </xf>
    <xf numFmtId="164" fontId="22" fillId="0" borderId="1" xfId="0" applyNumberFormat="1" applyFont="1" applyBorder="1" applyAlignment="1">
      <alignment horizontal="right"/>
    </xf>
    <xf numFmtId="164" fontId="22" fillId="0" borderId="0" xfId="0" applyNumberFormat="1" applyFont="1" applyAlignment="1">
      <alignment horizontal="right"/>
    </xf>
    <xf numFmtId="0" fontId="2" fillId="0" borderId="1" xfId="0" applyFont="1" applyFill="1" applyBorder="1" applyAlignment="1">
      <alignment horizontal="left" vertical="top" wrapText="1"/>
    </xf>
    <xf numFmtId="0" fontId="2" fillId="3" borderId="1" xfId="0" applyFont="1" applyFill="1" applyBorder="1" applyAlignment="1">
      <alignment horizontal="center" vertical="center" wrapText="1"/>
    </xf>
    <xf numFmtId="0" fontId="2" fillId="3" borderId="1" xfId="0" applyFont="1" applyFill="1" applyBorder="1" applyAlignment="1">
      <alignment horizontal="left" vertical="top" wrapText="1"/>
    </xf>
    <xf numFmtId="3" fontId="2" fillId="0" borderId="2" xfId="0" applyNumberFormat="1" applyFont="1" applyFill="1" applyBorder="1" applyAlignment="1">
      <alignment horizontal="right" wrapText="1"/>
    </xf>
    <xf numFmtId="164" fontId="2" fillId="3" borderId="1" xfId="0" applyNumberFormat="1" applyFont="1" applyFill="1" applyBorder="1" applyAlignment="1">
      <alignment wrapText="1"/>
    </xf>
    <xf numFmtId="164" fontId="0" fillId="0" borderId="1" xfId="0" applyNumberFormat="1" applyBorder="1" applyProtection="1">
      <protection locked="0"/>
    </xf>
    <xf numFmtId="16" fontId="2" fillId="3" borderId="1" xfId="0" applyNumberFormat="1" applyFont="1" applyFill="1" applyBorder="1" applyAlignment="1">
      <alignment horizontal="center" vertical="center" wrapText="1"/>
    </xf>
    <xf numFmtId="164" fontId="24" fillId="0" borderId="1" xfId="0" applyNumberFormat="1" applyFont="1" applyBorder="1" applyAlignment="1">
      <alignment horizontal="right" wrapText="1"/>
    </xf>
    <xf numFmtId="164" fontId="24" fillId="0" borderId="1" xfId="0" applyNumberFormat="1" applyFont="1" applyFill="1" applyBorder="1" applyAlignment="1">
      <alignment horizontal="right" wrapText="1"/>
    </xf>
    <xf numFmtId="0" fontId="0" fillId="0" borderId="0" xfId="0" applyAlignment="1">
      <alignment wrapText="1"/>
    </xf>
    <xf numFmtId="0" fontId="25" fillId="2" borderId="0" xfId="0" applyFont="1" applyFill="1" applyBorder="1" applyAlignment="1">
      <alignment vertical="center" wrapText="1"/>
    </xf>
    <xf numFmtId="0" fontId="2" fillId="0" borderId="33" xfId="0" applyFont="1" applyFill="1" applyBorder="1" applyAlignment="1">
      <alignment horizontal="left" vertical="top" wrapText="1"/>
    </xf>
    <xf numFmtId="0" fontId="3" fillId="2" borderId="9" xfId="0" applyFont="1" applyFill="1" applyBorder="1" applyAlignment="1">
      <alignment vertical="center" wrapText="1"/>
    </xf>
    <xf numFmtId="4" fontId="3" fillId="2" borderId="11" xfId="0" applyNumberFormat="1" applyFont="1" applyFill="1" applyBorder="1" applyAlignment="1">
      <alignment horizontal="center" vertical="center" wrapText="1"/>
    </xf>
    <xf numFmtId="4" fontId="3" fillId="2" borderId="35" xfId="0" applyNumberFormat="1" applyFont="1" applyFill="1" applyBorder="1" applyAlignment="1">
      <alignment horizontal="center" vertical="center" wrapText="1"/>
    </xf>
    <xf numFmtId="4" fontId="3" fillId="2" borderId="10" xfId="0" applyNumberFormat="1" applyFont="1" applyFill="1" applyBorder="1" applyAlignment="1">
      <alignment horizontal="center" vertical="center" wrapText="1"/>
    </xf>
    <xf numFmtId="4" fontId="1" fillId="2" borderId="25" xfId="0" applyNumberFormat="1"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2" borderId="36" xfId="0" applyFont="1" applyFill="1" applyBorder="1" applyAlignment="1">
      <alignment horizontal="center" vertical="center" wrapText="1"/>
    </xf>
    <xf numFmtId="0" fontId="1" fillId="2" borderId="37" xfId="0" applyFont="1" applyFill="1" applyBorder="1" applyAlignment="1">
      <alignment horizontal="center" vertical="center" wrapText="1"/>
    </xf>
    <xf numFmtId="0" fontId="9" fillId="0" borderId="1" xfId="0" applyFont="1" applyBorder="1"/>
    <xf numFmtId="0" fontId="9" fillId="4" borderId="1" xfId="0" applyFont="1" applyFill="1" applyBorder="1" applyAlignment="1">
      <alignment horizontal="right"/>
    </xf>
    <xf numFmtId="3" fontId="24" fillId="0" borderId="1" xfId="0" applyNumberFormat="1" applyFont="1" applyFill="1" applyBorder="1" applyAlignment="1">
      <alignment horizontal="right"/>
    </xf>
    <xf numFmtId="164" fontId="24" fillId="0" borderId="1" xfId="0" applyNumberFormat="1" applyFont="1" applyFill="1" applyBorder="1" applyAlignment="1">
      <alignment horizontal="right"/>
    </xf>
    <xf numFmtId="164" fontId="2" fillId="0" borderId="1" xfId="0" applyNumberFormat="1" applyFont="1" applyFill="1" applyBorder="1" applyAlignment="1"/>
    <xf numFmtId="0" fontId="2" fillId="0" borderId="1" xfId="0" applyFont="1" applyFill="1" applyBorder="1" applyAlignment="1">
      <alignment horizontal="right"/>
    </xf>
    <xf numFmtId="2" fontId="2" fillId="0" borderId="1" xfId="0" applyNumberFormat="1" applyFont="1" applyFill="1" applyBorder="1" applyAlignment="1">
      <alignment horizontal="right"/>
    </xf>
    <xf numFmtId="165" fontId="2" fillId="0" borderId="1" xfId="0" applyNumberFormat="1" applyFont="1" applyFill="1" applyBorder="1" applyAlignment="1">
      <alignment horizontal="right"/>
    </xf>
    <xf numFmtId="0" fontId="2" fillId="0" borderId="1" xfId="0" applyFont="1" applyFill="1" applyBorder="1" applyAlignment="1">
      <alignment horizontal="right" wrapText="1"/>
    </xf>
    <xf numFmtId="3" fontId="2" fillId="3" borderId="1" xfId="0" applyNumberFormat="1" applyFont="1" applyFill="1" applyBorder="1" applyAlignment="1">
      <alignment wrapText="1"/>
    </xf>
    <xf numFmtId="3" fontId="1" fillId="4" borderId="2" xfId="0" applyNumberFormat="1" applyFont="1" applyFill="1" applyBorder="1" applyAlignment="1">
      <alignment horizontal="right"/>
    </xf>
    <xf numFmtId="0" fontId="2" fillId="4" borderId="1" xfId="0" applyFont="1" applyFill="1" applyBorder="1" applyAlignment="1">
      <alignment horizontal="right"/>
    </xf>
    <xf numFmtId="0" fontId="2" fillId="3" borderId="1" xfId="0" applyFont="1" applyFill="1" applyBorder="1" applyAlignment="1">
      <alignment horizontal="right" wrapText="1"/>
    </xf>
    <xf numFmtId="0" fontId="2" fillId="4" borderId="1" xfId="0" applyFont="1" applyFill="1" applyBorder="1" applyAlignment="1">
      <alignment horizontal="right" wrapText="1"/>
    </xf>
    <xf numFmtId="0" fontId="2" fillId="3" borderId="1" xfId="0" applyFont="1" applyFill="1" applyBorder="1" applyAlignment="1">
      <alignment wrapText="1"/>
    </xf>
    <xf numFmtId="0" fontId="2" fillId="3" borderId="1" xfId="0" applyFont="1" applyFill="1" applyBorder="1" applyAlignment="1">
      <alignment horizontal="right" vertical="center" wrapText="1"/>
    </xf>
    <xf numFmtId="164" fontId="9" fillId="0" borderId="0" xfId="0" applyNumberFormat="1" applyFont="1" applyFill="1" applyBorder="1" applyAlignment="1">
      <alignment horizontal="right" vertical="center" wrapText="1"/>
    </xf>
    <xf numFmtId="164" fontId="9" fillId="3" borderId="1" xfId="0" applyNumberFormat="1" applyFont="1" applyFill="1" applyBorder="1" applyAlignment="1">
      <alignment horizontal="right" vertical="center" wrapText="1"/>
    </xf>
    <xf numFmtId="165" fontId="2" fillId="3" borderId="1" xfId="0" applyNumberFormat="1" applyFont="1" applyFill="1" applyBorder="1" applyAlignment="1">
      <alignment horizontal="right" vertical="center" wrapText="1"/>
    </xf>
    <xf numFmtId="49" fontId="9" fillId="0" borderId="1" xfId="0" applyNumberFormat="1" applyFont="1" applyFill="1" applyBorder="1" applyAlignment="1">
      <alignment horizontal="center" vertical="center" wrapText="1"/>
    </xf>
    <xf numFmtId="0" fontId="2" fillId="0" borderId="1" xfId="0" applyFont="1" applyFill="1" applyBorder="1" applyAlignment="1">
      <alignment horizontal="left" vertical="top" wrapText="1"/>
    </xf>
    <xf numFmtId="0" fontId="9" fillId="0" borderId="1" xfId="0" applyFont="1" applyFill="1" applyBorder="1" applyAlignment="1">
      <alignment horizontal="left" vertical="top" wrapText="1"/>
    </xf>
    <xf numFmtId="16" fontId="2" fillId="0" borderId="1" xfId="0" applyNumberFormat="1" applyFont="1" applyFill="1" applyBorder="1" applyAlignment="1">
      <alignment horizontal="center" vertical="center"/>
    </xf>
    <xf numFmtId="0" fontId="12" fillId="0" borderId="14" xfId="0" applyFont="1" applyFill="1" applyBorder="1" applyAlignment="1">
      <alignment horizontal="left" vertical="center" wrapText="1"/>
    </xf>
    <xf numFmtId="0" fontId="2" fillId="0" borderId="1" xfId="0" applyFont="1" applyFill="1" applyBorder="1" applyAlignment="1">
      <alignment wrapText="1"/>
    </xf>
    <xf numFmtId="0" fontId="2" fillId="0" borderId="15" xfId="0" applyFont="1" applyFill="1" applyBorder="1" applyAlignment="1">
      <alignment wrapText="1"/>
    </xf>
    <xf numFmtId="0" fontId="0" fillId="0" borderId="0" xfId="0" applyFill="1"/>
    <xf numFmtId="0" fontId="0" fillId="0" borderId="1" xfId="0" applyFill="1" applyBorder="1" applyAlignment="1">
      <alignment vertical="center" wrapText="1"/>
    </xf>
    <xf numFmtId="0" fontId="8" fillId="0" borderId="1" xfId="0" applyFont="1" applyFill="1" applyBorder="1" applyAlignment="1">
      <alignment horizontal="center" vertical="center" wrapText="1"/>
    </xf>
    <xf numFmtId="0" fontId="15" fillId="0" borderId="1" xfId="0" applyFont="1" applyFill="1" applyBorder="1" applyAlignment="1">
      <alignment horizontal="center" vertical="center"/>
    </xf>
    <xf numFmtId="0" fontId="22" fillId="0" borderId="1" xfId="0" applyFont="1" applyFill="1" applyBorder="1" applyAlignment="1">
      <alignment horizontal="right" wrapText="1"/>
    </xf>
    <xf numFmtId="0" fontId="22" fillId="0" borderId="1" xfId="0" applyFont="1" applyFill="1" applyBorder="1" applyAlignment="1">
      <alignment horizontal="right"/>
    </xf>
    <xf numFmtId="0" fontId="0" fillId="0" borderId="1" xfId="0" applyFill="1" applyBorder="1"/>
    <xf numFmtId="0" fontId="12" fillId="0" borderId="1" xfId="0" applyFont="1" applyFill="1" applyBorder="1" applyAlignment="1" applyProtection="1">
      <alignment horizontal="left" vertical="top" wrapText="1"/>
      <protection hidden="1"/>
    </xf>
    <xf numFmtId="49" fontId="12" fillId="0" borderId="1" xfId="0" applyNumberFormat="1" applyFont="1" applyFill="1" applyBorder="1" applyAlignment="1" applyProtection="1">
      <alignment horizontal="left" vertical="top" wrapText="1"/>
      <protection hidden="1"/>
    </xf>
    <xf numFmtId="164" fontId="2" fillId="0" borderId="1" xfId="0" applyNumberFormat="1" applyFont="1" applyFill="1" applyBorder="1" applyAlignment="1">
      <alignment horizontal="right"/>
    </xf>
    <xf numFmtId="0" fontId="12" fillId="0" borderId="1" xfId="0" applyFont="1" applyFill="1" applyBorder="1" applyAlignment="1" applyProtection="1">
      <alignment vertical="top" wrapText="1"/>
      <protection hidden="1"/>
    </xf>
    <xf numFmtId="49" fontId="12" fillId="0" borderId="1" xfId="0" applyNumberFormat="1" applyFont="1" applyFill="1" applyBorder="1" applyAlignment="1" applyProtection="1">
      <alignment vertical="top" wrapText="1"/>
      <protection hidden="1"/>
    </xf>
    <xf numFmtId="0" fontId="2" fillId="0" borderId="8" xfId="0" applyFont="1" applyFill="1" applyBorder="1" applyAlignment="1">
      <alignment horizontal="left" vertical="top" wrapText="1"/>
    </xf>
    <xf numFmtId="0" fontId="2" fillId="0" borderId="1" xfId="0" applyFont="1" applyFill="1" applyBorder="1"/>
    <xf numFmtId="0" fontId="2" fillId="0" borderId="15" xfId="0" applyFont="1" applyFill="1" applyBorder="1"/>
    <xf numFmtId="0" fontId="12" fillId="0" borderId="0" xfId="0" applyFont="1" applyFill="1" applyBorder="1" applyAlignment="1">
      <alignment horizontal="left" vertical="center"/>
    </xf>
    <xf numFmtId="164" fontId="9" fillId="3" borderId="1" xfId="0" applyNumberFormat="1" applyFont="1" applyFill="1" applyBorder="1" applyAlignment="1">
      <alignment horizontal="right" wrapText="1"/>
    </xf>
    <xf numFmtId="0" fontId="2" fillId="3" borderId="7" xfId="0" applyFont="1" applyFill="1" applyBorder="1" applyAlignment="1">
      <alignment horizontal="left" vertical="top" wrapText="1"/>
    </xf>
    <xf numFmtId="0" fontId="2" fillId="3" borderId="6" xfId="0" applyFont="1" applyFill="1" applyBorder="1" applyAlignment="1">
      <alignment horizontal="left" vertical="top" wrapText="1"/>
    </xf>
    <xf numFmtId="0" fontId="2" fillId="3" borderId="2" xfId="0" applyFont="1" applyFill="1" applyBorder="1" applyAlignment="1">
      <alignment horizontal="left" vertical="top" wrapText="1"/>
    </xf>
    <xf numFmtId="0" fontId="2" fillId="0" borderId="7" xfId="0" applyFont="1" applyFill="1" applyBorder="1" applyAlignment="1">
      <alignment horizontal="right" vertical="center" wrapText="1"/>
    </xf>
    <xf numFmtId="0" fontId="2" fillId="0" borderId="2" xfId="0" applyFont="1" applyFill="1" applyBorder="1" applyAlignment="1">
      <alignment horizontal="right" vertical="center" wrapText="1"/>
    </xf>
    <xf numFmtId="3" fontId="2" fillId="3" borderId="7" xfId="0" applyNumberFormat="1" applyFont="1" applyFill="1" applyBorder="1" applyAlignment="1">
      <alignment horizontal="right" vertical="center" wrapText="1"/>
    </xf>
    <xf numFmtId="3" fontId="2" fillId="3" borderId="2" xfId="0" applyNumberFormat="1" applyFont="1" applyFill="1" applyBorder="1" applyAlignment="1">
      <alignment horizontal="right" vertical="center" wrapText="1"/>
    </xf>
    <xf numFmtId="164" fontId="2" fillId="3" borderId="7" xfId="0" applyNumberFormat="1" applyFont="1" applyFill="1" applyBorder="1" applyAlignment="1">
      <alignment horizontal="right" vertical="center" wrapText="1"/>
    </xf>
    <xf numFmtId="164" fontId="2" fillId="3" borderId="2" xfId="0" applyNumberFormat="1" applyFont="1" applyFill="1" applyBorder="1" applyAlignment="1">
      <alignment horizontal="right" vertical="center" wrapText="1"/>
    </xf>
    <xf numFmtId="0" fontId="6" fillId="2" borderId="9"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2" fillId="3" borderId="34" xfId="0" applyFont="1" applyFill="1" applyBorder="1" applyAlignment="1">
      <alignment horizontal="left" vertical="top" wrapText="1"/>
    </xf>
    <xf numFmtId="0" fontId="1" fillId="2" borderId="9" xfId="0" applyFont="1" applyFill="1" applyBorder="1" applyAlignment="1">
      <alignment horizontal="center" wrapText="1"/>
    </xf>
    <xf numFmtId="0" fontId="9" fillId="0" borderId="1" xfId="0" applyFont="1" applyFill="1" applyBorder="1" applyAlignment="1">
      <alignment horizontal="left" vertical="top" wrapText="1"/>
    </xf>
    <xf numFmtId="0" fontId="2" fillId="0" borderId="1" xfId="0" applyFont="1" applyBorder="1" applyAlignment="1">
      <alignment horizontal="left" vertical="top" wrapText="1"/>
    </xf>
    <xf numFmtId="0" fontId="16" fillId="3" borderId="1" xfId="0" applyFont="1" applyFill="1" applyBorder="1" applyAlignment="1">
      <alignment horizontal="left" vertical="top" wrapText="1"/>
    </xf>
    <xf numFmtId="0" fontId="12" fillId="3" borderId="1" xfId="0" applyFont="1" applyFill="1" applyBorder="1" applyAlignment="1" applyProtection="1">
      <alignment horizontal="left" vertical="top" wrapText="1"/>
      <protection hidden="1"/>
    </xf>
    <xf numFmtId="49" fontId="12" fillId="0" borderId="1" xfId="0" applyNumberFormat="1" applyFont="1" applyBorder="1" applyAlignment="1" applyProtection="1">
      <alignment horizontal="left" vertical="top" wrapText="1"/>
      <protection hidden="1"/>
    </xf>
    <xf numFmtId="0" fontId="2" fillId="0" borderId="1" xfId="0" applyFont="1" applyFill="1" applyBorder="1" applyAlignment="1">
      <alignment horizontal="left" vertical="top" wrapText="1"/>
    </xf>
    <xf numFmtId="49" fontId="12" fillId="3" borderId="1" xfId="0" applyNumberFormat="1" applyFont="1" applyFill="1" applyBorder="1" applyAlignment="1" applyProtection="1">
      <alignment horizontal="left" vertical="top" wrapText="1"/>
    </xf>
    <xf numFmtId="0" fontId="6" fillId="2" borderId="9" xfId="0" applyFont="1" applyFill="1" applyBorder="1" applyAlignment="1">
      <alignment horizontal="center" vertical="center"/>
    </xf>
    <xf numFmtId="16" fontId="2" fillId="3" borderId="1" xfId="0" applyNumberFormat="1"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1" xfId="0" applyFont="1" applyFill="1" applyBorder="1" applyAlignment="1">
      <alignment horizontal="left" vertical="top" wrapText="1"/>
    </xf>
    <xf numFmtId="16" fontId="2" fillId="3" borderId="1" xfId="0" applyNumberFormat="1" applyFont="1" applyFill="1" applyBorder="1" applyAlignment="1">
      <alignment horizontal="center" vertical="center"/>
    </xf>
    <xf numFmtId="0" fontId="2" fillId="3" borderId="19" xfId="0" applyFont="1" applyFill="1" applyBorder="1" applyAlignment="1">
      <alignment horizontal="left" vertical="top" wrapText="1"/>
    </xf>
    <xf numFmtId="0" fontId="2" fillId="3" borderId="25" xfId="0" applyFont="1" applyFill="1" applyBorder="1" applyAlignment="1">
      <alignment horizontal="left" vertical="top" wrapText="1"/>
    </xf>
    <xf numFmtId="0" fontId="8" fillId="3" borderId="7"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2" fillId="3" borderId="33" xfId="0" applyFont="1" applyFill="1" applyBorder="1" applyAlignment="1">
      <alignment horizontal="left" vertical="top" wrapText="1"/>
    </xf>
    <xf numFmtId="49" fontId="9" fillId="3" borderId="7" xfId="0" applyNumberFormat="1" applyFont="1" applyFill="1" applyBorder="1" applyAlignment="1">
      <alignment horizontal="center" vertical="center" wrapText="1"/>
    </xf>
    <xf numFmtId="49" fontId="9" fillId="3" borderId="6" xfId="0" applyNumberFormat="1" applyFont="1" applyFill="1" applyBorder="1" applyAlignment="1">
      <alignment horizontal="center" vertical="center" wrapText="1"/>
    </xf>
    <xf numFmtId="49" fontId="9" fillId="3" borderId="2" xfId="0" applyNumberFormat="1" applyFont="1" applyFill="1" applyBorder="1" applyAlignment="1">
      <alignment horizontal="center" vertical="center" wrapText="1"/>
    </xf>
    <xf numFmtId="0" fontId="2" fillId="3" borderId="7" xfId="0" applyFont="1" applyFill="1" applyBorder="1" applyAlignment="1">
      <alignment horizontal="center" vertical="top" wrapText="1"/>
    </xf>
    <xf numFmtId="0" fontId="2" fillId="3" borderId="6" xfId="0" applyFont="1" applyFill="1" applyBorder="1" applyAlignment="1">
      <alignment horizontal="center" vertical="top" wrapText="1"/>
    </xf>
    <xf numFmtId="0" fontId="2" fillId="3" borderId="2" xfId="0" applyFont="1" applyFill="1" applyBorder="1" applyAlignment="1">
      <alignment horizontal="center" vertical="top" wrapText="1"/>
    </xf>
    <xf numFmtId="0" fontId="8" fillId="3" borderId="6" xfId="0" applyFont="1" applyFill="1" applyBorder="1" applyAlignment="1">
      <alignment horizontal="center" vertical="center" wrapText="1"/>
    </xf>
    <xf numFmtId="0" fontId="22" fillId="4" borderId="7" xfId="0" applyFont="1" applyFill="1" applyBorder="1" applyAlignment="1">
      <alignment horizontal="right"/>
    </xf>
    <xf numFmtId="0" fontId="22" fillId="4" borderId="6" xfId="0" applyFont="1" applyFill="1" applyBorder="1" applyAlignment="1">
      <alignment horizontal="right"/>
    </xf>
    <xf numFmtId="0" fontId="22" fillId="4" borderId="2" xfId="0" applyFont="1" applyFill="1" applyBorder="1" applyAlignment="1">
      <alignment horizontal="right"/>
    </xf>
    <xf numFmtId="164" fontId="2" fillId="3" borderId="6" xfId="0" applyNumberFormat="1" applyFont="1" applyFill="1" applyBorder="1" applyAlignment="1">
      <alignment horizontal="right" vertical="center" wrapText="1"/>
    </xf>
    <xf numFmtId="16" fontId="2" fillId="0" borderId="1" xfId="0" applyNumberFormat="1" applyFont="1" applyFill="1" applyBorder="1" applyAlignment="1">
      <alignment horizontal="center" vertical="center" wrapText="1"/>
    </xf>
    <xf numFmtId="0" fontId="2" fillId="3" borderId="1" xfId="0" applyFont="1" applyFill="1" applyBorder="1" applyAlignment="1">
      <alignment horizontal="right" vertical="center" wrapText="1"/>
    </xf>
    <xf numFmtId="164" fontId="9" fillId="0" borderId="7" xfId="0" applyNumberFormat="1" applyFont="1" applyFill="1" applyBorder="1" applyAlignment="1">
      <alignment horizontal="right" vertical="center" wrapText="1"/>
    </xf>
    <xf numFmtId="164" fontId="9" fillId="0" borderId="2" xfId="0" applyNumberFormat="1" applyFont="1" applyFill="1" applyBorder="1" applyAlignment="1">
      <alignment horizontal="right" vertical="center" wrapText="1"/>
    </xf>
    <xf numFmtId="3" fontId="2" fillId="3" borderId="1" xfId="0" applyNumberFormat="1" applyFont="1" applyFill="1" applyBorder="1" applyAlignment="1">
      <alignment horizontal="right" vertical="center" wrapText="1"/>
    </xf>
    <xf numFmtId="164" fontId="2" fillId="3" borderId="1" xfId="0" applyNumberFormat="1" applyFont="1" applyFill="1" applyBorder="1" applyAlignment="1">
      <alignment horizontal="right" vertical="center" wrapText="1"/>
    </xf>
    <xf numFmtId="0" fontId="2" fillId="3" borderId="7" xfId="0" applyFont="1" applyFill="1" applyBorder="1" applyAlignment="1">
      <alignment horizontal="right" vertical="center" wrapText="1"/>
    </xf>
    <xf numFmtId="0" fontId="2" fillId="3" borderId="6" xfId="0" applyFont="1" applyFill="1" applyBorder="1" applyAlignment="1">
      <alignment horizontal="right" vertical="center" wrapText="1"/>
    </xf>
    <xf numFmtId="0" fontId="2" fillId="3" borderId="2" xfId="0" applyFont="1" applyFill="1" applyBorder="1" applyAlignment="1">
      <alignment horizontal="right" vertical="center" wrapText="1"/>
    </xf>
    <xf numFmtId="164" fontId="2" fillId="0" borderId="7" xfId="0" applyNumberFormat="1" applyFont="1" applyFill="1" applyBorder="1" applyAlignment="1">
      <alignment horizontal="right" vertical="center"/>
    </xf>
    <xf numFmtId="164" fontId="2" fillId="0" borderId="6" xfId="0" applyNumberFormat="1" applyFont="1" applyFill="1" applyBorder="1" applyAlignment="1">
      <alignment horizontal="right" vertical="center"/>
    </xf>
    <xf numFmtId="164" fontId="2" fillId="0" borderId="2" xfId="0" applyNumberFormat="1" applyFont="1" applyFill="1" applyBorder="1" applyAlignment="1">
      <alignment horizontal="right" vertical="center"/>
    </xf>
    <xf numFmtId="0" fontId="9" fillId="3" borderId="19" xfId="0" applyFont="1" applyFill="1" applyBorder="1" applyAlignment="1">
      <alignment horizontal="left" vertical="top" wrapText="1"/>
    </xf>
    <xf numFmtId="0" fontId="9" fillId="3" borderId="25" xfId="0" applyFont="1" applyFill="1" applyBorder="1" applyAlignment="1">
      <alignment horizontal="left" vertical="top" wrapText="1"/>
    </xf>
    <xf numFmtId="16" fontId="15" fillId="3" borderId="7" xfId="0" applyNumberFormat="1" applyFont="1" applyFill="1" applyBorder="1" applyAlignment="1">
      <alignment horizontal="center" vertical="center" wrapText="1"/>
    </xf>
    <xf numFmtId="16" fontId="15" fillId="3" borderId="2" xfId="0" applyNumberFormat="1" applyFont="1" applyFill="1" applyBorder="1" applyAlignment="1">
      <alignment horizontal="center" vertical="center" wrapText="1"/>
    </xf>
    <xf numFmtId="0" fontId="1" fillId="2" borderId="20" xfId="0" applyFont="1" applyFill="1" applyBorder="1" applyAlignment="1">
      <alignment horizontal="center" vertical="center" wrapText="1"/>
    </xf>
    <xf numFmtId="0" fontId="1" fillId="2" borderId="22" xfId="0" applyFont="1" applyFill="1" applyBorder="1" applyAlignment="1">
      <alignment horizontal="center" vertical="center" wrapText="1"/>
    </xf>
    <xf numFmtId="0" fontId="1" fillId="2" borderId="23" xfId="0" applyFont="1" applyFill="1" applyBorder="1" applyAlignment="1">
      <alignment horizontal="center" vertical="center" wrapText="1"/>
    </xf>
    <xf numFmtId="0" fontId="1" fillId="2" borderId="24" xfId="0" applyFont="1" applyFill="1" applyBorder="1" applyAlignment="1">
      <alignment horizontal="center" vertical="center" wrapText="1"/>
    </xf>
    <xf numFmtId="0" fontId="1" fillId="2" borderId="21" xfId="0" applyFont="1" applyFill="1" applyBorder="1" applyAlignment="1">
      <alignment horizontal="center" vertical="center" wrapText="1"/>
    </xf>
    <xf numFmtId="0" fontId="1" fillId="2" borderId="26" xfId="0" applyFont="1" applyFill="1" applyBorder="1" applyAlignment="1">
      <alignment horizontal="center" vertical="center" wrapText="1"/>
    </xf>
    <xf numFmtId="0" fontId="1" fillId="2" borderId="27" xfId="0" applyFont="1" applyFill="1" applyBorder="1" applyAlignment="1">
      <alignment horizontal="center" vertical="center" wrapText="1"/>
    </xf>
    <xf numFmtId="0" fontId="1" fillId="2" borderId="28" xfId="0" applyFont="1" applyFill="1" applyBorder="1" applyAlignment="1">
      <alignment horizontal="center" vertical="center" wrapText="1"/>
    </xf>
    <xf numFmtId="0" fontId="6" fillId="2" borderId="20" xfId="0" applyFont="1" applyFill="1" applyBorder="1" applyAlignment="1">
      <alignment horizontal="center" vertical="center"/>
    </xf>
    <xf numFmtId="0" fontId="6" fillId="2" borderId="22" xfId="0" applyFont="1" applyFill="1" applyBorder="1" applyAlignment="1">
      <alignment horizontal="center" vertical="center"/>
    </xf>
    <xf numFmtId="0" fontId="6" fillId="2" borderId="24" xfId="0" applyFont="1" applyFill="1" applyBorder="1" applyAlignment="1">
      <alignment horizontal="center" vertical="center"/>
    </xf>
    <xf numFmtId="49" fontId="12" fillId="0" borderId="7" xfId="0" applyNumberFormat="1" applyFont="1" applyBorder="1" applyAlignment="1" applyProtection="1">
      <alignment horizontal="left" vertical="top" wrapText="1"/>
    </xf>
    <xf numFmtId="49" fontId="12" fillId="0" borderId="2" xfId="0" applyNumberFormat="1" applyFont="1" applyBorder="1" applyAlignment="1" applyProtection="1">
      <alignment horizontal="left" vertical="top" wrapText="1"/>
    </xf>
    <xf numFmtId="49" fontId="12" fillId="0" borderId="7" xfId="0" applyNumberFormat="1" applyFont="1" applyBorder="1" applyAlignment="1" applyProtection="1">
      <alignment horizontal="left" vertical="top" wrapText="1"/>
      <protection hidden="1"/>
    </xf>
    <xf numFmtId="49" fontId="12" fillId="0" borderId="2" xfId="0" applyNumberFormat="1" applyFont="1" applyBorder="1" applyAlignment="1" applyProtection="1">
      <alignment horizontal="left" vertical="top" wrapText="1"/>
      <protection hidden="1"/>
    </xf>
    <xf numFmtId="0" fontId="2" fillId="0" borderId="7" xfId="0" applyFont="1" applyBorder="1" applyAlignment="1">
      <alignment horizontal="left" vertical="top" wrapText="1"/>
    </xf>
    <xf numFmtId="0" fontId="2" fillId="0" borderId="2" xfId="0" applyFont="1" applyBorder="1" applyAlignment="1">
      <alignment horizontal="left" vertical="top" wrapText="1"/>
    </xf>
    <xf numFmtId="0" fontId="16" fillId="3" borderId="7" xfId="0" applyFont="1" applyFill="1" applyBorder="1" applyAlignment="1">
      <alignment horizontal="left" vertical="top" wrapText="1"/>
    </xf>
    <xf numFmtId="0" fontId="16" fillId="3" borderId="6" xfId="0" applyFont="1" applyFill="1" applyBorder="1" applyAlignment="1">
      <alignment horizontal="left" vertical="top" wrapText="1"/>
    </xf>
    <xf numFmtId="0" fontId="16" fillId="3" borderId="2" xfId="0" applyFont="1" applyFill="1" applyBorder="1" applyAlignment="1">
      <alignment horizontal="left" vertical="top" wrapText="1"/>
    </xf>
    <xf numFmtId="0" fontId="16" fillId="3" borderId="7" xfId="0" applyFont="1" applyFill="1" applyBorder="1" applyAlignment="1">
      <alignment horizontal="left" wrapText="1"/>
    </xf>
    <xf numFmtId="0" fontId="16" fillId="3" borderId="6" xfId="0" applyFont="1" applyFill="1" applyBorder="1" applyAlignment="1">
      <alignment horizontal="left" wrapText="1"/>
    </xf>
    <xf numFmtId="0" fontId="16" fillId="3" borderId="2" xfId="0" applyFont="1" applyFill="1" applyBorder="1" applyAlignment="1">
      <alignment horizontal="left" wrapText="1"/>
    </xf>
    <xf numFmtId="0" fontId="1" fillId="2" borderId="9" xfId="0" applyFont="1" applyFill="1" applyBorder="1" applyAlignment="1">
      <alignment horizontal="center"/>
    </xf>
    <xf numFmtId="49" fontId="12" fillId="3" borderId="1" xfId="0" applyNumberFormat="1" applyFont="1" applyFill="1" applyBorder="1" applyAlignment="1" applyProtection="1">
      <alignment horizontal="left" vertical="top" wrapText="1"/>
      <protection hidden="1"/>
    </xf>
    <xf numFmtId="3" fontId="2" fillId="3" borderId="6" xfId="0" applyNumberFormat="1" applyFont="1" applyFill="1" applyBorder="1" applyAlignment="1">
      <alignment horizontal="right" vertical="center" wrapText="1"/>
    </xf>
    <xf numFmtId="164" fontId="8" fillId="0" borderId="1" xfId="0" applyNumberFormat="1" applyFont="1" applyBorder="1" applyAlignment="1">
      <alignment horizontal="right" vertical="center" wrapText="1"/>
    </xf>
    <xf numFmtId="165" fontId="2" fillId="3" borderId="7" xfId="0" applyNumberFormat="1" applyFont="1" applyFill="1" applyBorder="1" applyAlignment="1">
      <alignment horizontal="center" vertical="center" wrapText="1"/>
    </xf>
    <xf numFmtId="165" fontId="2" fillId="3" borderId="6" xfId="0" applyNumberFormat="1" applyFont="1" applyFill="1" applyBorder="1" applyAlignment="1">
      <alignment horizontal="center" vertical="center" wrapText="1"/>
    </xf>
    <xf numFmtId="165" fontId="2" fillId="3" borderId="2" xfId="0" applyNumberFormat="1" applyFont="1" applyFill="1" applyBorder="1" applyAlignment="1">
      <alignment horizontal="center" vertical="center" wrapText="1"/>
    </xf>
    <xf numFmtId="4" fontId="3" fillId="2" borderId="4" xfId="0" applyNumberFormat="1" applyFont="1" applyFill="1" applyBorder="1" applyAlignment="1">
      <alignment horizontal="center" vertical="center" wrapText="1"/>
    </xf>
    <xf numFmtId="4" fontId="3" fillId="2" borderId="3" xfId="0" applyNumberFormat="1" applyFont="1" applyFill="1" applyBorder="1" applyAlignment="1">
      <alignment horizontal="center" vertical="center" wrapText="1"/>
    </xf>
    <xf numFmtId="49" fontId="9" fillId="0" borderId="1" xfId="0" applyNumberFormat="1" applyFont="1" applyFill="1" applyBorder="1" applyAlignment="1">
      <alignment horizontal="center" vertical="center" wrapText="1"/>
    </xf>
    <xf numFmtId="0" fontId="8" fillId="3" borderId="7" xfId="0" applyFont="1" applyFill="1" applyBorder="1" applyAlignment="1">
      <alignment horizontal="left" vertical="top" wrapText="1"/>
    </xf>
    <xf numFmtId="0" fontId="8" fillId="3" borderId="6" xfId="0" applyFont="1" applyFill="1" applyBorder="1" applyAlignment="1">
      <alignment horizontal="left" vertical="top" wrapText="1"/>
    </xf>
    <xf numFmtId="0" fontId="8" fillId="3" borderId="2" xfId="0" applyFont="1" applyFill="1" applyBorder="1" applyAlignment="1">
      <alignment horizontal="left" vertical="top" wrapText="1"/>
    </xf>
    <xf numFmtId="0" fontId="2" fillId="0" borderId="6" xfId="0" applyFont="1" applyBorder="1" applyAlignment="1">
      <alignment horizontal="left" vertical="top" wrapText="1"/>
    </xf>
    <xf numFmtId="0" fontId="8" fillId="0" borderId="7" xfId="0" applyFont="1" applyBorder="1" applyAlignment="1">
      <alignment horizontal="left" vertical="top" wrapText="1"/>
    </xf>
    <xf numFmtId="0" fontId="8" fillId="0" borderId="6" xfId="0" applyFont="1" applyBorder="1" applyAlignment="1">
      <alignment horizontal="left" vertical="top" wrapText="1"/>
    </xf>
    <xf numFmtId="0" fontId="8" fillId="0" borderId="2" xfId="0" applyFont="1" applyBorder="1" applyAlignment="1">
      <alignment horizontal="left" vertical="top" wrapText="1"/>
    </xf>
    <xf numFmtId="0" fontId="9" fillId="0" borderId="7" xfId="0" applyFont="1" applyFill="1" applyBorder="1" applyAlignment="1">
      <alignment horizontal="left" vertical="top" wrapText="1"/>
    </xf>
    <xf numFmtId="0" fontId="9" fillId="0" borderId="6" xfId="0" applyFont="1" applyFill="1" applyBorder="1" applyAlignment="1">
      <alignment horizontal="left" vertical="top" wrapText="1"/>
    </xf>
    <xf numFmtId="0" fontId="9" fillId="0" borderId="2" xfId="0" applyFont="1" applyFill="1" applyBorder="1" applyAlignment="1">
      <alignment horizontal="left" vertical="top" wrapText="1"/>
    </xf>
    <xf numFmtId="49" fontId="2" fillId="3" borderId="1" xfId="0" applyNumberFormat="1" applyFont="1" applyFill="1" applyBorder="1" applyAlignment="1" applyProtection="1">
      <alignment horizontal="left" vertical="top" wrapText="1"/>
      <protection hidden="1"/>
    </xf>
    <xf numFmtId="0" fontId="2" fillId="0" borderId="7" xfId="0" applyFont="1" applyFill="1" applyBorder="1" applyAlignment="1">
      <alignment horizontal="left" vertical="top" wrapText="1"/>
    </xf>
    <xf numFmtId="0" fontId="2" fillId="0" borderId="2" xfId="0" applyFont="1" applyFill="1" applyBorder="1" applyAlignment="1">
      <alignment horizontal="left" vertical="top" wrapText="1"/>
    </xf>
    <xf numFmtId="0" fontId="2" fillId="0" borderId="1" xfId="0" applyFont="1" applyFill="1" applyBorder="1" applyAlignment="1">
      <alignment horizontal="center" vertical="center" wrapText="1"/>
    </xf>
    <xf numFmtId="0" fontId="4" fillId="6" borderId="4" xfId="0" applyFont="1" applyFill="1" applyBorder="1" applyAlignment="1">
      <alignment horizontal="left"/>
    </xf>
    <xf numFmtId="0" fontId="4" fillId="6" borderId="5" xfId="0" applyFont="1" applyFill="1" applyBorder="1" applyAlignment="1">
      <alignment horizontal="left"/>
    </xf>
    <xf numFmtId="0" fontId="4" fillId="6" borderId="3" xfId="0" applyFont="1" applyFill="1" applyBorder="1" applyAlignment="1">
      <alignment horizontal="left"/>
    </xf>
    <xf numFmtId="0" fontId="4" fillId="10" borderId="4" xfId="0" applyFont="1" applyFill="1" applyBorder="1" applyAlignment="1">
      <alignment horizontal="center"/>
    </xf>
    <xf numFmtId="0" fontId="4" fillId="10" borderId="3" xfId="0" applyFont="1" applyFill="1" applyBorder="1" applyAlignment="1">
      <alignment horizontal="center"/>
    </xf>
    <xf numFmtId="0" fontId="6" fillId="2" borderId="4"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2" borderId="35" xfId="0" applyFont="1" applyFill="1" applyBorder="1" applyAlignment="1">
      <alignment horizontal="center" vertical="center" wrapText="1"/>
    </xf>
    <xf numFmtId="0" fontId="4" fillId="7" borderId="4" xfId="0" applyFont="1" applyFill="1" applyBorder="1" applyAlignment="1">
      <alignment horizontal="center"/>
    </xf>
    <xf numFmtId="0" fontId="4" fillId="7" borderId="5" xfId="0" applyFont="1" applyFill="1" applyBorder="1" applyAlignment="1">
      <alignment horizontal="center"/>
    </xf>
    <xf numFmtId="0" fontId="4" fillId="7" borderId="3" xfId="0" applyFont="1" applyFill="1" applyBorder="1" applyAlignment="1">
      <alignment horizontal="center"/>
    </xf>
    <xf numFmtId="0" fontId="4" fillId="5" borderId="9" xfId="0" applyFont="1" applyFill="1" applyBorder="1" applyAlignment="1">
      <alignment horizontal="left"/>
    </xf>
    <xf numFmtId="0" fontId="9" fillId="3" borderId="34" xfId="0" applyFont="1" applyFill="1" applyBorder="1" applyAlignment="1">
      <alignment horizontal="left" vertical="top" wrapText="1"/>
    </xf>
    <xf numFmtId="49" fontId="2" fillId="3" borderId="1" xfId="0" applyNumberFormat="1" applyFont="1" applyFill="1" applyBorder="1" applyAlignment="1" applyProtection="1">
      <alignment horizontal="left" vertical="top" wrapText="1"/>
    </xf>
    <xf numFmtId="0" fontId="4" fillId="8" borderId="9" xfId="0" applyFont="1" applyFill="1" applyBorder="1" applyAlignment="1">
      <alignment horizontal="left"/>
    </xf>
    <xf numFmtId="0" fontId="4" fillId="5" borderId="9" xfId="0" applyFont="1" applyFill="1" applyBorder="1" applyAlignment="1">
      <alignment horizontal="left" wrapText="1"/>
    </xf>
  </cellXfs>
  <cellStyles count="3">
    <cellStyle name="Čárka" xfId="2" builtinId="3"/>
    <cellStyle name="Normální" xfId="0" builtinId="0"/>
    <cellStyle name="Normální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Motiv systému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sheetPr>
  <dimension ref="A1:AU50"/>
  <sheetViews>
    <sheetView tabSelected="1" zoomScale="85" zoomScaleNormal="85" workbookViewId="0">
      <pane xSplit="5" ySplit="3" topLeftCell="T16" activePane="bottomRight" state="frozen"/>
      <selection pane="topRight" activeCell="F1" sqref="F1"/>
      <selection pane="bottomLeft" activeCell="A4" sqref="A4"/>
      <selection pane="bottomRight" activeCell="B2" sqref="B2:C2"/>
    </sheetView>
  </sheetViews>
  <sheetFormatPr defaultRowHeight="15" x14ac:dyDescent="0.25"/>
  <cols>
    <col min="1" max="1" width="12.7109375" style="106" customWidth="1"/>
    <col min="2" max="2" width="12.5703125" style="15" customWidth="1"/>
    <col min="3" max="3" width="23.42578125" style="15" customWidth="1"/>
    <col min="4" max="4" width="7.140625" style="1" customWidth="1"/>
    <col min="5" max="5" width="6.140625" style="36" customWidth="1"/>
    <col min="6" max="6" width="17.42578125" style="27" customWidth="1"/>
    <col min="7" max="10" width="5.42578125" style="4" customWidth="1"/>
    <col min="11" max="11" width="36.7109375" style="2" customWidth="1"/>
    <col min="12" max="12" width="28" style="2" customWidth="1"/>
    <col min="13" max="13" width="13.7109375" style="2" customWidth="1"/>
    <col min="14" max="15" width="23" style="15" customWidth="1"/>
    <col min="16" max="20" width="23.85546875" style="10" customWidth="1"/>
    <col min="21" max="23" width="10.5703125" style="139" customWidth="1"/>
    <col min="24" max="24" width="11.28515625" style="139" customWidth="1"/>
    <col min="25" max="33" width="10.5703125" style="118" customWidth="1"/>
    <col min="34" max="37" width="10.5703125" style="15" customWidth="1"/>
    <col min="38" max="38" width="8.85546875" style="37"/>
    <col min="39" max="39" width="9.140625" style="36"/>
    <col min="40" max="40" width="23.28515625" style="27" customWidth="1"/>
    <col min="41" max="42" width="17.28515625" style="14" customWidth="1"/>
    <col min="43" max="43" width="23.28515625" style="14" customWidth="1"/>
    <col min="44" max="44" width="15" style="14" customWidth="1"/>
    <col min="45" max="45" width="20.5703125" style="14" customWidth="1"/>
    <col min="46" max="46" width="42.140625" style="14" customWidth="1"/>
    <col min="47" max="47" width="36.140625" style="14" customWidth="1"/>
    <col min="48" max="16384" width="9.140625" style="14"/>
  </cols>
  <sheetData>
    <row r="1" spans="1:47" s="3" customFormat="1" ht="15.75" customHeight="1" thickBot="1" x14ac:dyDescent="0.25">
      <c r="A1" s="105"/>
      <c r="B1" s="310" t="s">
        <v>454</v>
      </c>
      <c r="C1" s="311"/>
      <c r="D1" s="307" t="s">
        <v>464</v>
      </c>
      <c r="E1" s="308"/>
      <c r="F1" s="308"/>
      <c r="G1" s="308"/>
      <c r="H1" s="308"/>
      <c r="I1" s="308"/>
      <c r="J1" s="309"/>
      <c r="K1" s="319" t="s">
        <v>213</v>
      </c>
      <c r="L1" s="319"/>
      <c r="M1" s="319"/>
      <c r="N1" s="322" t="s">
        <v>482</v>
      </c>
      <c r="O1" s="322"/>
      <c r="P1" s="323" t="s">
        <v>226</v>
      </c>
      <c r="Q1" s="323"/>
      <c r="R1" s="323"/>
      <c r="S1" s="323"/>
      <c r="T1" s="323"/>
      <c r="U1" s="316" t="s">
        <v>295</v>
      </c>
      <c r="V1" s="317"/>
      <c r="W1" s="317"/>
      <c r="X1" s="317"/>
      <c r="Y1" s="317"/>
      <c r="Z1" s="317"/>
      <c r="AA1" s="317"/>
      <c r="AB1" s="317"/>
      <c r="AC1" s="317"/>
      <c r="AD1" s="317"/>
      <c r="AE1" s="317"/>
      <c r="AF1" s="317"/>
      <c r="AG1" s="317"/>
      <c r="AH1" s="317"/>
      <c r="AI1" s="317"/>
      <c r="AJ1" s="317"/>
      <c r="AK1" s="317"/>
      <c r="AL1" s="317"/>
      <c r="AM1" s="317"/>
      <c r="AN1" s="317"/>
      <c r="AO1" s="317"/>
      <c r="AP1" s="317"/>
      <c r="AQ1" s="317"/>
      <c r="AR1" s="318"/>
      <c r="AS1" s="123"/>
    </row>
    <row r="2" spans="1:47" ht="42" customHeight="1" thickBot="1" x14ac:dyDescent="0.3">
      <c r="A2" s="212" t="s">
        <v>318</v>
      </c>
      <c r="B2" s="312" t="s">
        <v>456</v>
      </c>
      <c r="C2" s="313"/>
      <c r="D2" s="223" t="s">
        <v>0</v>
      </c>
      <c r="E2" s="223"/>
      <c r="F2" s="223"/>
      <c r="G2" s="223" t="s">
        <v>6</v>
      </c>
      <c r="H2" s="223"/>
      <c r="I2" s="223"/>
      <c r="J2" s="223"/>
      <c r="K2" s="223" t="s">
        <v>172</v>
      </c>
      <c r="L2" s="223"/>
      <c r="M2" s="223"/>
      <c r="N2" s="283" t="s">
        <v>5</v>
      </c>
      <c r="O2" s="283"/>
      <c r="P2" s="215" t="s">
        <v>463</v>
      </c>
      <c r="Q2" s="215"/>
      <c r="R2" s="215" t="s">
        <v>11</v>
      </c>
      <c r="S2" s="215"/>
      <c r="T2" s="215"/>
      <c r="U2" s="265" t="s">
        <v>481</v>
      </c>
      <c r="V2" s="266"/>
      <c r="W2" s="266"/>
      <c r="X2" s="266"/>
      <c r="Y2" s="267"/>
      <c r="Z2" s="260" t="s">
        <v>496</v>
      </c>
      <c r="AA2" s="261"/>
      <c r="AB2" s="262"/>
      <c r="AC2" s="263"/>
      <c r="AD2" s="264" t="s">
        <v>495</v>
      </c>
      <c r="AE2" s="264"/>
      <c r="AF2" s="261"/>
      <c r="AG2" s="262"/>
      <c r="AH2" s="260" t="s">
        <v>497</v>
      </c>
      <c r="AI2" s="264"/>
      <c r="AJ2" s="261"/>
      <c r="AK2" s="263"/>
      <c r="AL2" s="268" t="s">
        <v>471</v>
      </c>
      <c r="AM2" s="269"/>
      <c r="AN2" s="270"/>
      <c r="AO2" s="314" t="s">
        <v>472</v>
      </c>
      <c r="AP2" s="315"/>
      <c r="AQ2" s="152" t="s">
        <v>473</v>
      </c>
      <c r="AR2" s="63" t="s">
        <v>474</v>
      </c>
      <c r="AS2" s="290" t="s">
        <v>478</v>
      </c>
      <c r="AT2" s="291"/>
    </row>
    <row r="3" spans="1:47" ht="48" customHeight="1" thickBot="1" x14ac:dyDescent="0.3">
      <c r="A3" s="213"/>
      <c r="B3" s="96" t="s">
        <v>457</v>
      </c>
      <c r="C3" s="96" t="s">
        <v>458</v>
      </c>
      <c r="D3" s="81" t="s">
        <v>7</v>
      </c>
      <c r="E3" s="33" t="s">
        <v>9</v>
      </c>
      <c r="F3" s="81" t="s">
        <v>8</v>
      </c>
      <c r="G3" s="34" t="s">
        <v>1</v>
      </c>
      <c r="H3" s="34" t="s">
        <v>2</v>
      </c>
      <c r="I3" s="81" t="s">
        <v>4</v>
      </c>
      <c r="J3" s="81" t="s">
        <v>3</v>
      </c>
      <c r="K3" s="81" t="s">
        <v>47</v>
      </c>
      <c r="L3" s="81" t="s">
        <v>48</v>
      </c>
      <c r="M3" s="81" t="s">
        <v>49</v>
      </c>
      <c r="N3" s="35" t="s">
        <v>455</v>
      </c>
      <c r="O3" s="35" t="s">
        <v>459</v>
      </c>
      <c r="P3" s="84" t="s">
        <v>462</v>
      </c>
      <c r="Q3" s="84" t="s">
        <v>460</v>
      </c>
      <c r="R3" s="84" t="s">
        <v>12</v>
      </c>
      <c r="S3" s="84" t="s">
        <v>13</v>
      </c>
      <c r="T3" s="97" t="s">
        <v>461</v>
      </c>
      <c r="U3" s="134" t="s">
        <v>479</v>
      </c>
      <c r="V3" s="135" t="s">
        <v>466</v>
      </c>
      <c r="W3" s="136" t="s">
        <v>467</v>
      </c>
      <c r="X3" s="137" t="s">
        <v>483</v>
      </c>
      <c r="Y3" s="124" t="s">
        <v>480</v>
      </c>
      <c r="Z3" s="156" t="s">
        <v>465</v>
      </c>
      <c r="AA3" s="157" t="s">
        <v>466</v>
      </c>
      <c r="AB3" s="158" t="s">
        <v>467</v>
      </c>
      <c r="AC3" s="159" t="s">
        <v>468</v>
      </c>
      <c r="AD3" s="122" t="s">
        <v>465</v>
      </c>
      <c r="AE3" s="119" t="s">
        <v>466</v>
      </c>
      <c r="AF3" s="120" t="s">
        <v>467</v>
      </c>
      <c r="AG3" s="121" t="s">
        <v>469</v>
      </c>
      <c r="AH3" s="122" t="s">
        <v>465</v>
      </c>
      <c r="AI3" s="119" t="s">
        <v>466</v>
      </c>
      <c r="AJ3" s="120" t="s">
        <v>467</v>
      </c>
      <c r="AK3" s="121" t="s">
        <v>470</v>
      </c>
      <c r="AL3" s="82" t="s">
        <v>10</v>
      </c>
      <c r="AM3" s="33" t="s">
        <v>9</v>
      </c>
      <c r="AN3" s="83" t="s">
        <v>8</v>
      </c>
      <c r="AO3" s="153" t="s">
        <v>475</v>
      </c>
      <c r="AP3" s="154" t="s">
        <v>466</v>
      </c>
      <c r="AQ3" s="155" t="s">
        <v>466</v>
      </c>
      <c r="AR3" s="155" t="s">
        <v>466</v>
      </c>
      <c r="AS3" s="153" t="s">
        <v>477</v>
      </c>
      <c r="AT3" s="155" t="s">
        <v>476</v>
      </c>
    </row>
    <row r="4" spans="1:47" ht="64.5" customHeight="1" x14ac:dyDescent="0.25">
      <c r="A4" s="104" t="s">
        <v>319</v>
      </c>
      <c r="B4" s="98" t="s">
        <v>14</v>
      </c>
      <c r="C4" s="32" t="s">
        <v>212</v>
      </c>
      <c r="D4" s="28" t="s">
        <v>18</v>
      </c>
      <c r="E4" s="29" t="s">
        <v>193</v>
      </c>
      <c r="F4" s="18" t="s">
        <v>23</v>
      </c>
      <c r="G4" s="30" t="s">
        <v>21</v>
      </c>
      <c r="H4" s="30" t="s">
        <v>21</v>
      </c>
      <c r="I4" s="30" t="s">
        <v>20</v>
      </c>
      <c r="J4" s="30" t="s">
        <v>20</v>
      </c>
      <c r="K4" s="18" t="s">
        <v>53</v>
      </c>
      <c r="L4" s="18" t="s">
        <v>211</v>
      </c>
      <c r="M4" s="18" t="s">
        <v>131</v>
      </c>
      <c r="N4" s="31" t="s">
        <v>179</v>
      </c>
      <c r="O4" s="31" t="s">
        <v>182</v>
      </c>
      <c r="P4" s="24" t="s">
        <v>50</v>
      </c>
      <c r="Q4" s="24" t="s">
        <v>51</v>
      </c>
      <c r="R4" s="32" t="s">
        <v>132</v>
      </c>
      <c r="S4" s="24" t="s">
        <v>56</v>
      </c>
      <c r="T4" s="18" t="s">
        <v>55</v>
      </c>
      <c r="U4" s="126">
        <v>578.99</v>
      </c>
      <c r="V4" s="126">
        <v>5237.9799999999996</v>
      </c>
      <c r="W4" s="126">
        <v>5237.9799999999996</v>
      </c>
      <c r="X4" s="126">
        <f>U4+V4+W4</f>
        <v>11054.949999999999</v>
      </c>
      <c r="Y4" s="143">
        <f>X4*0.8</f>
        <v>8843.9599999999991</v>
      </c>
      <c r="Z4" s="160">
        <v>0</v>
      </c>
      <c r="AA4" s="8">
        <f>317.2+325.1</f>
        <v>642.29999999999995</v>
      </c>
      <c r="AB4" s="128">
        <f>AC4-AA4</f>
        <v>828.3</v>
      </c>
      <c r="AC4" s="127">
        <f>1470.6</f>
        <v>1470.6</v>
      </c>
      <c r="AD4" s="108"/>
      <c r="AE4" s="108"/>
      <c r="AF4" s="108"/>
      <c r="AG4" s="108"/>
      <c r="AH4" s="170"/>
      <c r="AI4" s="170"/>
      <c r="AJ4" s="170"/>
      <c r="AK4" s="170"/>
      <c r="AL4" s="28" t="s">
        <v>18</v>
      </c>
      <c r="AM4" s="29" t="s">
        <v>193</v>
      </c>
      <c r="AN4" s="18" t="s">
        <v>23</v>
      </c>
      <c r="AO4" s="140" t="s">
        <v>485</v>
      </c>
      <c r="AP4" s="140" t="s">
        <v>485</v>
      </c>
      <c r="AQ4" s="140" t="s">
        <v>485</v>
      </c>
      <c r="AR4" s="140" t="s">
        <v>485</v>
      </c>
      <c r="AS4" s="140" t="s">
        <v>485</v>
      </c>
      <c r="AT4" s="140" t="s">
        <v>485</v>
      </c>
      <c r="AU4" s="151"/>
    </row>
    <row r="5" spans="1:47" ht="114" customHeight="1" x14ac:dyDescent="0.25">
      <c r="A5" s="104" t="s">
        <v>319</v>
      </c>
      <c r="B5" s="256" t="s">
        <v>17</v>
      </c>
      <c r="C5" s="42" t="s">
        <v>293</v>
      </c>
      <c r="D5" s="47" t="s">
        <v>18</v>
      </c>
      <c r="E5" s="48" t="s">
        <v>194</v>
      </c>
      <c r="F5" s="44" t="s">
        <v>19</v>
      </c>
      <c r="G5" s="7" t="s">
        <v>20</v>
      </c>
      <c r="H5" s="7" t="s">
        <v>20</v>
      </c>
      <c r="I5" s="7" t="s">
        <v>21</v>
      </c>
      <c r="J5" s="7" t="s">
        <v>20</v>
      </c>
      <c r="K5" s="44" t="s">
        <v>61</v>
      </c>
      <c r="L5" s="44" t="s">
        <v>214</v>
      </c>
      <c r="M5" s="44" t="s">
        <v>218</v>
      </c>
      <c r="N5" s="284" t="s">
        <v>296</v>
      </c>
      <c r="O5" s="220" t="s">
        <v>452</v>
      </c>
      <c r="P5" s="19" t="s">
        <v>59</v>
      </c>
      <c r="Q5" s="19" t="s">
        <v>60</v>
      </c>
      <c r="R5" s="22" t="s">
        <v>139</v>
      </c>
      <c r="S5" s="19" t="s">
        <v>52</v>
      </c>
      <c r="T5" s="19" t="s">
        <v>54</v>
      </c>
      <c r="U5" s="127">
        <v>90</v>
      </c>
      <c r="V5" s="127">
        <f>AA5+AE5+5</f>
        <v>1214.7</v>
      </c>
      <c r="W5" s="127">
        <f>AB5+AF5</f>
        <v>1207</v>
      </c>
      <c r="X5" s="127">
        <f>SUM(U5:W5)</f>
        <v>2511.6999999999998</v>
      </c>
      <c r="Y5" s="107"/>
      <c r="Z5" s="160">
        <v>0</v>
      </c>
      <c r="AA5" s="128">
        <f>29+330.8+68.7+710.9</f>
        <v>1139.4000000000001</v>
      </c>
      <c r="AB5" s="128">
        <f>AC5-AA5</f>
        <v>1018.5</v>
      </c>
      <c r="AC5" s="127">
        <f>833+1124.9+200</f>
        <v>2157.9</v>
      </c>
      <c r="AD5" s="9">
        <v>0</v>
      </c>
      <c r="AE5" s="127">
        <f>36.7+33.6</f>
        <v>70.300000000000011</v>
      </c>
      <c r="AF5" s="128">
        <f t="shared" ref="AF5:AF7" si="0">AG5-AE5</f>
        <v>188.5</v>
      </c>
      <c r="AG5" s="127">
        <f>258.8</f>
        <v>258.8</v>
      </c>
      <c r="AH5" s="171"/>
      <c r="AI5" s="171"/>
      <c r="AJ5" s="171"/>
      <c r="AK5" s="171"/>
      <c r="AL5" s="38" t="s">
        <v>18</v>
      </c>
      <c r="AM5" s="45" t="s">
        <v>194</v>
      </c>
      <c r="AN5" s="16" t="s">
        <v>19</v>
      </c>
      <c r="AO5" s="140" t="s">
        <v>485</v>
      </c>
      <c r="AP5" s="140" t="s">
        <v>485</v>
      </c>
      <c r="AQ5" s="140" t="s">
        <v>485</v>
      </c>
      <c r="AR5" s="140" t="s">
        <v>485</v>
      </c>
      <c r="AS5" s="140" t="s">
        <v>485</v>
      </c>
      <c r="AT5" s="140" t="s">
        <v>485</v>
      </c>
    </row>
    <row r="6" spans="1:47" ht="53.25" customHeight="1" x14ac:dyDescent="0.25">
      <c r="A6" s="104" t="s">
        <v>319</v>
      </c>
      <c r="B6" s="257"/>
      <c r="C6" s="42" t="s">
        <v>325</v>
      </c>
      <c r="D6" s="49" t="s">
        <v>39</v>
      </c>
      <c r="E6" s="50" t="s">
        <v>195</v>
      </c>
      <c r="F6" s="51" t="s">
        <v>135</v>
      </c>
      <c r="G6" s="7" t="s">
        <v>21</v>
      </c>
      <c r="H6" s="7" t="s">
        <v>20</v>
      </c>
      <c r="I6" s="7" t="s">
        <v>21</v>
      </c>
      <c r="J6" s="7" t="s">
        <v>20</v>
      </c>
      <c r="K6" s="44" t="s">
        <v>331</v>
      </c>
      <c r="L6" s="52" t="s">
        <v>136</v>
      </c>
      <c r="M6" s="51" t="s">
        <v>332</v>
      </c>
      <c r="N6" s="284"/>
      <c r="O6" s="220"/>
      <c r="P6" s="11"/>
      <c r="Q6" s="11"/>
      <c r="R6" s="12" t="s">
        <v>32</v>
      </c>
      <c r="S6" s="13" t="s">
        <v>137</v>
      </c>
      <c r="T6" s="13" t="s">
        <v>138</v>
      </c>
      <c r="U6" s="129"/>
      <c r="V6" s="127">
        <f>150</f>
        <v>150</v>
      </c>
      <c r="W6" s="127"/>
      <c r="X6" s="127">
        <f>SUM(U6:W6)</f>
        <v>150</v>
      </c>
      <c r="Y6" s="109"/>
      <c r="Z6" s="161"/>
      <c r="AA6" s="161"/>
      <c r="AB6" s="161"/>
      <c r="AC6" s="161"/>
      <c r="AD6" s="171"/>
      <c r="AE6" s="108"/>
      <c r="AF6" s="108"/>
      <c r="AG6" s="108"/>
      <c r="AH6" s="171"/>
      <c r="AI6" s="171"/>
      <c r="AJ6" s="171"/>
      <c r="AK6" s="171"/>
      <c r="AL6" s="5" t="s">
        <v>39</v>
      </c>
      <c r="AM6" s="50" t="s">
        <v>195</v>
      </c>
      <c r="AN6" s="12" t="s">
        <v>135</v>
      </c>
      <c r="AO6" s="140" t="s">
        <v>485</v>
      </c>
      <c r="AP6" s="140" t="s">
        <v>485</v>
      </c>
      <c r="AQ6" s="140" t="s">
        <v>485</v>
      </c>
      <c r="AR6" s="140" t="s">
        <v>485</v>
      </c>
      <c r="AS6" s="140" t="s">
        <v>485</v>
      </c>
      <c r="AT6" s="140" t="s">
        <v>485</v>
      </c>
    </row>
    <row r="7" spans="1:47" ht="103.5" customHeight="1" x14ac:dyDescent="0.25">
      <c r="A7" s="104" t="s">
        <v>319</v>
      </c>
      <c r="B7" s="99" t="s">
        <v>15</v>
      </c>
      <c r="C7" s="42" t="s">
        <v>16</v>
      </c>
      <c r="D7" s="47" t="s">
        <v>18</v>
      </c>
      <c r="E7" s="48" t="s">
        <v>194</v>
      </c>
      <c r="F7" s="44" t="s">
        <v>24</v>
      </c>
      <c r="G7" s="7" t="s">
        <v>20</v>
      </c>
      <c r="H7" s="7" t="s">
        <v>21</v>
      </c>
      <c r="I7" s="7" t="s">
        <v>21</v>
      </c>
      <c r="J7" s="7" t="s">
        <v>20</v>
      </c>
      <c r="K7" s="44" t="s">
        <v>57</v>
      </c>
      <c r="L7" s="44" t="s">
        <v>156</v>
      </c>
      <c r="M7" s="44" t="s">
        <v>143</v>
      </c>
      <c r="N7" s="53" t="s">
        <v>296</v>
      </c>
      <c r="O7" s="53" t="s">
        <v>297</v>
      </c>
      <c r="P7" s="19" t="s">
        <v>63</v>
      </c>
      <c r="Q7" s="19" t="s">
        <v>62</v>
      </c>
      <c r="R7" s="22" t="s">
        <v>141</v>
      </c>
      <c r="S7" s="19" t="s">
        <v>140</v>
      </c>
      <c r="T7" s="19" t="s">
        <v>142</v>
      </c>
      <c r="U7" s="9">
        <f>33.3+46.8</f>
        <v>80.099999999999994</v>
      </c>
      <c r="V7" s="132">
        <f>67.8+110+140.5+12+AA7+AE7+AI7</f>
        <v>630.46</v>
      </c>
      <c r="W7" s="128">
        <f>77.5+25.7+AB7+AF7+AJ7</f>
        <v>402.62</v>
      </c>
      <c r="X7" s="127">
        <f t="shared" ref="X7:X8" si="1">SUM(U7:W7)</f>
        <v>1113.18</v>
      </c>
      <c r="Y7" s="109"/>
      <c r="Z7" s="162">
        <v>0</v>
      </c>
      <c r="AA7" s="162">
        <f>127.2+31</f>
        <v>158.19999999999999</v>
      </c>
      <c r="AB7" s="128">
        <f>AC7-AA7</f>
        <v>62.200000000000017</v>
      </c>
      <c r="AC7" s="163">
        <f>220.4</f>
        <v>220.4</v>
      </c>
      <c r="AD7" s="9">
        <v>0</v>
      </c>
      <c r="AE7" s="127">
        <f>16.8+18.3</f>
        <v>35.1</v>
      </c>
      <c r="AF7" s="128">
        <f t="shared" si="0"/>
        <v>94.300000000000011</v>
      </c>
      <c r="AG7" s="127">
        <f>129.4</f>
        <v>129.4</v>
      </c>
      <c r="AH7" s="172">
        <v>0</v>
      </c>
      <c r="AI7" s="172">
        <v>106.86</v>
      </c>
      <c r="AJ7" s="172">
        <v>142.91999999999999</v>
      </c>
      <c r="AK7" s="172">
        <f>SUM(AH7:AJ7)</f>
        <v>249.77999999999997</v>
      </c>
      <c r="AL7" s="146" t="s">
        <v>18</v>
      </c>
      <c r="AM7" s="45" t="s">
        <v>194</v>
      </c>
      <c r="AN7" s="16" t="s">
        <v>24</v>
      </c>
      <c r="AO7" s="77"/>
      <c r="AP7" s="77"/>
      <c r="AQ7" s="77"/>
      <c r="AR7" s="77"/>
      <c r="AS7" s="77"/>
      <c r="AT7" s="77"/>
    </row>
    <row r="8" spans="1:47" ht="98.25" customHeight="1" x14ac:dyDescent="0.25">
      <c r="A8" s="104" t="s">
        <v>326</v>
      </c>
      <c r="B8" s="99" t="s">
        <v>66</v>
      </c>
      <c r="C8" s="42" t="s">
        <v>64</v>
      </c>
      <c r="D8" s="47" t="s">
        <v>18</v>
      </c>
      <c r="E8" s="48" t="s">
        <v>196</v>
      </c>
      <c r="F8" s="44" t="s">
        <v>67</v>
      </c>
      <c r="G8" s="7" t="s">
        <v>20</v>
      </c>
      <c r="H8" s="7" t="s">
        <v>21</v>
      </c>
      <c r="I8" s="7" t="s">
        <v>20</v>
      </c>
      <c r="J8" s="7" t="s">
        <v>20</v>
      </c>
      <c r="K8" s="44" t="s">
        <v>68</v>
      </c>
      <c r="L8" s="44" t="s">
        <v>208</v>
      </c>
      <c r="M8" s="44" t="s">
        <v>65</v>
      </c>
      <c r="N8" s="53" t="s">
        <v>180</v>
      </c>
      <c r="O8" s="21" t="s">
        <v>184</v>
      </c>
      <c r="P8" s="19" t="s">
        <v>69</v>
      </c>
      <c r="Q8" s="19" t="s">
        <v>70</v>
      </c>
      <c r="R8" s="22" t="s">
        <v>71</v>
      </c>
      <c r="S8" s="19"/>
      <c r="T8" s="19"/>
      <c r="U8" s="130">
        <v>20</v>
      </c>
      <c r="V8" s="130">
        <f>100+8</f>
        <v>108</v>
      </c>
      <c r="W8" s="131"/>
      <c r="X8" s="127">
        <f t="shared" si="1"/>
        <v>128</v>
      </c>
      <c r="Y8" s="110"/>
      <c r="Z8" s="108"/>
      <c r="AA8" s="108"/>
      <c r="AB8" s="108"/>
      <c r="AC8" s="108"/>
      <c r="AD8" s="108"/>
      <c r="AE8" s="108"/>
      <c r="AF8" s="108"/>
      <c r="AG8" s="108"/>
      <c r="AH8" s="171"/>
      <c r="AI8" s="171"/>
      <c r="AJ8" s="171"/>
      <c r="AK8" s="171"/>
      <c r="AL8" s="38" t="s">
        <v>18</v>
      </c>
      <c r="AM8" s="45" t="s">
        <v>196</v>
      </c>
      <c r="AN8" s="16" t="s">
        <v>67</v>
      </c>
      <c r="AO8" s="77"/>
      <c r="AP8" s="77"/>
      <c r="AQ8" s="77"/>
      <c r="AR8" s="77"/>
      <c r="AS8" s="77"/>
      <c r="AT8" s="77"/>
    </row>
    <row r="9" spans="1:47" ht="58.5" customHeight="1" x14ac:dyDescent="0.25">
      <c r="A9" s="104" t="s">
        <v>320</v>
      </c>
      <c r="B9" s="214" t="s">
        <v>119</v>
      </c>
      <c r="C9" s="42" t="s">
        <v>75</v>
      </c>
      <c r="D9" s="224" t="s">
        <v>18</v>
      </c>
      <c r="E9" s="48" t="s">
        <v>197</v>
      </c>
      <c r="F9" s="44" t="s">
        <v>73</v>
      </c>
      <c r="G9" s="7" t="s">
        <v>21</v>
      </c>
      <c r="H9" s="7" t="s">
        <v>20</v>
      </c>
      <c r="I9" s="7" t="s">
        <v>20</v>
      </c>
      <c r="J9" s="7" t="s">
        <v>20</v>
      </c>
      <c r="K9" s="44" t="s">
        <v>80</v>
      </c>
      <c r="L9" s="44" t="s">
        <v>79</v>
      </c>
      <c r="M9" s="44" t="s">
        <v>82</v>
      </c>
      <c r="N9" s="222" t="s">
        <v>175</v>
      </c>
      <c r="O9" s="271" t="s">
        <v>185</v>
      </c>
      <c r="P9" s="16" t="s">
        <v>83</v>
      </c>
      <c r="Q9" s="16" t="s">
        <v>84</v>
      </c>
      <c r="R9" s="216" t="s">
        <v>134</v>
      </c>
      <c r="S9" s="19" t="s">
        <v>159</v>
      </c>
      <c r="T9" s="19" t="s">
        <v>145</v>
      </c>
      <c r="U9" s="131">
        <v>0</v>
      </c>
      <c r="V9" s="131">
        <f>100+AI9</f>
        <v>161.71</v>
      </c>
      <c r="W9" s="131">
        <f>100+AJ9</f>
        <v>197.2</v>
      </c>
      <c r="X9" s="132">
        <f>SUM(U9:W9)</f>
        <v>358.90999999999997</v>
      </c>
      <c r="Y9" s="125"/>
      <c r="Z9" s="108"/>
      <c r="AA9" s="108"/>
      <c r="AB9" s="108"/>
      <c r="AC9" s="108"/>
      <c r="AD9" s="108"/>
      <c r="AE9" s="108"/>
      <c r="AF9" s="108"/>
      <c r="AG9" s="108"/>
      <c r="AH9" s="172">
        <v>0</v>
      </c>
      <c r="AI9" s="168">
        <v>61.71</v>
      </c>
      <c r="AJ9" s="168">
        <v>97.2</v>
      </c>
      <c r="AK9" s="172">
        <f t="shared" ref="AK9:AK13" si="2">AJ9+AI9</f>
        <v>158.91</v>
      </c>
      <c r="AL9" s="244" t="s">
        <v>18</v>
      </c>
      <c r="AM9" s="45" t="s">
        <v>197</v>
      </c>
      <c r="AN9" s="16" t="s">
        <v>73</v>
      </c>
      <c r="AO9" s="77"/>
      <c r="AP9" s="77"/>
      <c r="AQ9" s="77"/>
      <c r="AR9" s="77"/>
      <c r="AS9" s="77"/>
      <c r="AT9" s="77"/>
    </row>
    <row r="10" spans="1:47" ht="79.5" customHeight="1" x14ac:dyDescent="0.25">
      <c r="A10" s="104" t="s">
        <v>320</v>
      </c>
      <c r="B10" s="214"/>
      <c r="C10" s="42" t="s">
        <v>72</v>
      </c>
      <c r="D10" s="225" t="s">
        <v>18</v>
      </c>
      <c r="E10" s="48" t="s">
        <v>197</v>
      </c>
      <c r="F10" s="44" t="s">
        <v>74</v>
      </c>
      <c r="G10" s="7" t="s">
        <v>21</v>
      </c>
      <c r="H10" s="7" t="s">
        <v>21</v>
      </c>
      <c r="I10" s="7" t="s">
        <v>21</v>
      </c>
      <c r="J10" s="7" t="s">
        <v>20</v>
      </c>
      <c r="K10" s="44" t="s">
        <v>133</v>
      </c>
      <c r="L10" s="44" t="s">
        <v>77</v>
      </c>
      <c r="M10" s="44" t="s">
        <v>81</v>
      </c>
      <c r="N10" s="222"/>
      <c r="O10" s="272"/>
      <c r="P10" s="16" t="s">
        <v>83</v>
      </c>
      <c r="Q10" s="16" t="s">
        <v>84</v>
      </c>
      <c r="R10" s="216"/>
      <c r="S10" s="19" t="s">
        <v>144</v>
      </c>
      <c r="T10" s="19" t="s">
        <v>145</v>
      </c>
      <c r="U10" s="131">
        <v>26.8</v>
      </c>
      <c r="V10" s="131">
        <f>250+118.5+AI10</f>
        <v>397.69</v>
      </c>
      <c r="W10" s="131">
        <f>250+AJ10</f>
        <v>314.95</v>
      </c>
      <c r="X10" s="132">
        <f t="shared" ref="X10:X16" si="3">SUM(U10:W10)</f>
        <v>739.44</v>
      </c>
      <c r="Y10" s="125"/>
      <c r="Z10" s="108"/>
      <c r="AA10" s="108"/>
      <c r="AB10" s="108"/>
      <c r="AC10" s="108"/>
      <c r="AD10" s="206"/>
      <c r="AE10" s="206">
        <f>19.9+21.7</f>
        <v>41.599999999999994</v>
      </c>
      <c r="AF10" s="206">
        <f>AG10-AE10</f>
        <v>111.30000000000001</v>
      </c>
      <c r="AG10" s="206">
        <f>152.9</f>
        <v>152.9</v>
      </c>
      <c r="AH10" s="174">
        <v>0</v>
      </c>
      <c r="AI10" s="168">
        <v>29.189999999999998</v>
      </c>
      <c r="AJ10" s="168">
        <v>64.95</v>
      </c>
      <c r="AK10" s="172">
        <f t="shared" si="2"/>
        <v>94.14</v>
      </c>
      <c r="AL10" s="306" t="s">
        <v>18</v>
      </c>
      <c r="AM10" s="45" t="s">
        <v>197</v>
      </c>
      <c r="AN10" s="16" t="s">
        <v>74</v>
      </c>
      <c r="AO10" s="77"/>
      <c r="AP10" s="77"/>
      <c r="AQ10" s="77"/>
      <c r="AR10" s="77"/>
      <c r="AS10" s="77"/>
      <c r="AT10" s="77"/>
    </row>
    <row r="11" spans="1:47" ht="60" customHeight="1" x14ac:dyDescent="0.25">
      <c r="A11" s="104" t="s">
        <v>320</v>
      </c>
      <c r="B11" s="214"/>
      <c r="C11" s="43" t="s">
        <v>76</v>
      </c>
      <c r="D11" s="225" t="s">
        <v>18</v>
      </c>
      <c r="E11" s="48" t="s">
        <v>197</v>
      </c>
      <c r="F11" s="44" t="s">
        <v>25</v>
      </c>
      <c r="G11" s="7" t="s">
        <v>21</v>
      </c>
      <c r="H11" s="7" t="s">
        <v>21</v>
      </c>
      <c r="I11" s="7" t="s">
        <v>21</v>
      </c>
      <c r="J11" s="7" t="s">
        <v>20</v>
      </c>
      <c r="K11" s="44" t="s">
        <v>209</v>
      </c>
      <c r="L11" s="44" t="s">
        <v>78</v>
      </c>
      <c r="M11" s="44" t="s">
        <v>82</v>
      </c>
      <c r="N11" s="222" t="s">
        <v>298</v>
      </c>
      <c r="O11" s="273" t="s">
        <v>299</v>
      </c>
      <c r="P11" s="16" t="s">
        <v>157</v>
      </c>
      <c r="Q11" s="16" t="s">
        <v>84</v>
      </c>
      <c r="R11" s="216"/>
      <c r="S11" s="19" t="s">
        <v>85</v>
      </c>
      <c r="T11" s="19"/>
      <c r="U11" s="131">
        <v>30.8</v>
      </c>
      <c r="V11" s="131">
        <f>500+28</f>
        <v>528</v>
      </c>
      <c r="W11" s="131">
        <v>500</v>
      </c>
      <c r="X11" s="132">
        <f t="shared" si="3"/>
        <v>1058.8</v>
      </c>
      <c r="Y11" s="125"/>
      <c r="Z11" s="108"/>
      <c r="AA11" s="108"/>
      <c r="AB11" s="108"/>
      <c r="AC11" s="108"/>
      <c r="AD11" s="207"/>
      <c r="AE11" s="207"/>
      <c r="AF11" s="207"/>
      <c r="AG11" s="207"/>
      <c r="AH11" s="171"/>
      <c r="AI11" s="171"/>
      <c r="AJ11" s="171"/>
      <c r="AK11" s="171"/>
      <c r="AL11" s="306" t="s">
        <v>18</v>
      </c>
      <c r="AM11" s="45" t="s">
        <v>197</v>
      </c>
      <c r="AN11" s="16" t="s">
        <v>25</v>
      </c>
      <c r="AO11" s="77"/>
      <c r="AP11" s="77"/>
      <c r="AQ11" s="77"/>
      <c r="AR11" s="77"/>
      <c r="AS11" s="77"/>
      <c r="AT11" s="77"/>
    </row>
    <row r="12" spans="1:47" ht="54.75" customHeight="1" x14ac:dyDescent="0.25">
      <c r="A12" s="104" t="s">
        <v>320</v>
      </c>
      <c r="B12" s="214"/>
      <c r="C12" s="44" t="s">
        <v>116</v>
      </c>
      <c r="D12" s="141" t="s">
        <v>38</v>
      </c>
      <c r="E12" s="48" t="s">
        <v>198</v>
      </c>
      <c r="F12" s="44"/>
      <c r="G12" s="7" t="s">
        <v>21</v>
      </c>
      <c r="H12" s="7" t="s">
        <v>21</v>
      </c>
      <c r="I12" s="7" t="s">
        <v>21</v>
      </c>
      <c r="J12" s="7" t="s">
        <v>21</v>
      </c>
      <c r="K12" s="44" t="s">
        <v>117</v>
      </c>
      <c r="L12" s="44" t="s">
        <v>118</v>
      </c>
      <c r="M12" s="44" t="s">
        <v>126</v>
      </c>
      <c r="N12" s="222"/>
      <c r="O12" s="274"/>
      <c r="P12" s="16" t="s">
        <v>83</v>
      </c>
      <c r="Q12" s="16" t="s">
        <v>84</v>
      </c>
      <c r="R12" s="16" t="s">
        <v>134</v>
      </c>
      <c r="S12" s="19" t="s">
        <v>158</v>
      </c>
      <c r="T12" s="19" t="s">
        <v>145</v>
      </c>
      <c r="U12" s="131">
        <f>375+16.4</f>
        <v>391.4</v>
      </c>
      <c r="V12" s="131">
        <f>1500+AE12+AI12</f>
        <v>1593.42</v>
      </c>
      <c r="W12" s="131">
        <f>1500+AF12+AJ12</f>
        <v>1602.1999999999998</v>
      </c>
      <c r="X12" s="132">
        <f t="shared" si="3"/>
        <v>3587.02</v>
      </c>
      <c r="Y12" s="125"/>
      <c r="Z12" s="108"/>
      <c r="AA12" s="108"/>
      <c r="AB12" s="108"/>
      <c r="AC12" s="108"/>
      <c r="AD12" s="168"/>
      <c r="AE12" s="168">
        <f>13.3+12.2</f>
        <v>25.5</v>
      </c>
      <c r="AF12" s="168">
        <f>AG12-AE12</f>
        <v>68.599999999999994</v>
      </c>
      <c r="AG12" s="168">
        <f>94.1</f>
        <v>94.1</v>
      </c>
      <c r="AH12" s="131">
        <v>0</v>
      </c>
      <c r="AI12" s="131">
        <v>67.92</v>
      </c>
      <c r="AJ12" s="131">
        <v>33.6</v>
      </c>
      <c r="AK12" s="131">
        <f t="shared" si="2"/>
        <v>101.52000000000001</v>
      </c>
      <c r="AL12" s="39" t="s">
        <v>38</v>
      </c>
      <c r="AM12" s="45" t="s">
        <v>198</v>
      </c>
      <c r="AN12" s="16"/>
      <c r="AO12" s="77"/>
      <c r="AP12" s="77"/>
      <c r="AQ12" s="77"/>
      <c r="AR12" s="77"/>
      <c r="AS12" s="77"/>
      <c r="AT12" s="77"/>
    </row>
    <row r="13" spans="1:47" ht="63.75" customHeight="1" x14ac:dyDescent="0.25">
      <c r="A13" s="104" t="s">
        <v>320</v>
      </c>
      <c r="B13" s="320" t="s">
        <v>88</v>
      </c>
      <c r="C13" s="321"/>
      <c r="D13" s="47" t="s">
        <v>18</v>
      </c>
      <c r="E13" s="48" t="s">
        <v>199</v>
      </c>
      <c r="F13" s="44" t="s">
        <v>26</v>
      </c>
      <c r="G13" s="7" t="s">
        <v>21</v>
      </c>
      <c r="H13" s="7" t="s">
        <v>21</v>
      </c>
      <c r="I13" s="7" t="s">
        <v>21</v>
      </c>
      <c r="J13" s="7" t="s">
        <v>21</v>
      </c>
      <c r="K13" s="44" t="s">
        <v>192</v>
      </c>
      <c r="L13" s="44" t="s">
        <v>87</v>
      </c>
      <c r="M13" s="44" t="s">
        <v>280</v>
      </c>
      <c r="N13" s="222" t="s">
        <v>300</v>
      </c>
      <c r="O13" s="222" t="s">
        <v>301</v>
      </c>
      <c r="P13" s="217" t="s">
        <v>123</v>
      </c>
      <c r="Q13" s="217" t="s">
        <v>122</v>
      </c>
      <c r="R13" s="216" t="s">
        <v>154</v>
      </c>
      <c r="S13" s="19" t="s">
        <v>155</v>
      </c>
      <c r="T13" s="19" t="s">
        <v>145</v>
      </c>
      <c r="U13" s="131">
        <v>4</v>
      </c>
      <c r="V13" s="131">
        <f>100+AI13</f>
        <v>126.67</v>
      </c>
      <c r="W13" s="131">
        <f>100+AJ13</f>
        <v>127.12</v>
      </c>
      <c r="X13" s="132">
        <f t="shared" si="3"/>
        <v>257.79000000000002</v>
      </c>
      <c r="Y13" s="125"/>
      <c r="Z13" s="108"/>
      <c r="AA13" s="108"/>
      <c r="AB13" s="108"/>
      <c r="AC13" s="108"/>
      <c r="AD13" s="108"/>
      <c r="AE13" s="108"/>
      <c r="AF13" s="108"/>
      <c r="AG13" s="108"/>
      <c r="AH13" s="131">
        <v>0</v>
      </c>
      <c r="AI13" s="131">
        <v>26.669999999999998</v>
      </c>
      <c r="AJ13" s="131">
        <v>27.12</v>
      </c>
      <c r="AK13" s="131">
        <f t="shared" si="2"/>
        <v>53.79</v>
      </c>
      <c r="AL13" s="38" t="s">
        <v>18</v>
      </c>
      <c r="AM13" s="45" t="s">
        <v>199</v>
      </c>
      <c r="AN13" s="16" t="s">
        <v>26</v>
      </c>
      <c r="AO13" s="77"/>
      <c r="AP13" s="77"/>
      <c r="AQ13" s="77"/>
      <c r="AR13" s="77"/>
      <c r="AS13" s="77"/>
      <c r="AT13" s="77"/>
    </row>
    <row r="14" spans="1:47" ht="48" customHeight="1" x14ac:dyDescent="0.25">
      <c r="A14" s="104" t="s">
        <v>320</v>
      </c>
      <c r="B14" s="320"/>
      <c r="C14" s="321"/>
      <c r="D14" s="56" t="s">
        <v>38</v>
      </c>
      <c r="E14" s="48" t="s">
        <v>200</v>
      </c>
      <c r="F14" s="44" t="s">
        <v>88</v>
      </c>
      <c r="G14" s="7" t="s">
        <v>21</v>
      </c>
      <c r="H14" s="7" t="s">
        <v>21</v>
      </c>
      <c r="I14" s="7" t="s">
        <v>21</v>
      </c>
      <c r="J14" s="7" t="s">
        <v>21</v>
      </c>
      <c r="K14" s="44" t="s">
        <v>192</v>
      </c>
      <c r="L14" s="44" t="s">
        <v>87</v>
      </c>
      <c r="M14" s="44" t="s">
        <v>281</v>
      </c>
      <c r="N14" s="222"/>
      <c r="O14" s="222"/>
      <c r="P14" s="217"/>
      <c r="Q14" s="217"/>
      <c r="R14" s="216"/>
      <c r="S14" s="19"/>
      <c r="T14" s="19"/>
      <c r="U14" s="131">
        <v>18.600000000000001</v>
      </c>
      <c r="V14" s="131">
        <f>37.2+12+AI14</f>
        <v>64.53</v>
      </c>
      <c r="W14" s="131">
        <f>37.2+AJ14</f>
        <v>49.2</v>
      </c>
      <c r="X14" s="132">
        <f t="shared" si="3"/>
        <v>132.32999999999998</v>
      </c>
      <c r="Y14" s="125"/>
      <c r="Z14" s="108"/>
      <c r="AA14" s="108"/>
      <c r="AB14" s="108"/>
      <c r="AC14" s="108"/>
      <c r="AD14" s="108"/>
      <c r="AE14" s="108"/>
      <c r="AF14" s="108"/>
      <c r="AG14" s="108"/>
      <c r="AH14" s="131">
        <v>0</v>
      </c>
      <c r="AI14" s="131">
        <v>15.329999999999998</v>
      </c>
      <c r="AJ14" s="131">
        <v>12</v>
      </c>
      <c r="AK14" s="131">
        <f>AJ14+AI14</f>
        <v>27.33</v>
      </c>
      <c r="AL14" s="39" t="s">
        <v>38</v>
      </c>
      <c r="AM14" s="45" t="s">
        <v>200</v>
      </c>
      <c r="AN14" s="16" t="s">
        <v>88</v>
      </c>
      <c r="AO14" s="77"/>
      <c r="AP14" s="77"/>
      <c r="AQ14" s="77"/>
      <c r="AR14" s="77"/>
      <c r="AS14" s="77"/>
      <c r="AT14" s="77"/>
    </row>
    <row r="15" spans="1:47" ht="66" customHeight="1" x14ac:dyDescent="0.25">
      <c r="A15" s="104" t="s">
        <v>320</v>
      </c>
      <c r="B15" s="214" t="s">
        <v>89</v>
      </c>
      <c r="C15" s="44" t="s">
        <v>27</v>
      </c>
      <c r="D15" s="224" t="s">
        <v>18</v>
      </c>
      <c r="E15" s="48" t="s">
        <v>195</v>
      </c>
      <c r="F15" s="44" t="s">
        <v>27</v>
      </c>
      <c r="G15" s="7" t="s">
        <v>20</v>
      </c>
      <c r="H15" s="7" t="s">
        <v>21</v>
      </c>
      <c r="I15" s="7" t="s">
        <v>20</v>
      </c>
      <c r="J15" s="7" t="s">
        <v>20</v>
      </c>
      <c r="K15" s="54" t="s">
        <v>149</v>
      </c>
      <c r="L15" s="54" t="s">
        <v>151</v>
      </c>
      <c r="M15" s="54" t="s">
        <v>152</v>
      </c>
      <c r="N15" s="219" t="s">
        <v>177</v>
      </c>
      <c r="O15" s="275" t="s">
        <v>302</v>
      </c>
      <c r="P15" s="17" t="s">
        <v>83</v>
      </c>
      <c r="Q15" s="17" t="s">
        <v>104</v>
      </c>
      <c r="R15" s="216" t="s">
        <v>146</v>
      </c>
      <c r="S15" s="19" t="s">
        <v>148</v>
      </c>
      <c r="T15" s="19" t="s">
        <v>147</v>
      </c>
      <c r="U15" s="132">
        <v>158.69999999999999</v>
      </c>
      <c r="V15" s="132">
        <f>899.1+708.35</f>
        <v>1607.45</v>
      </c>
      <c r="W15" s="132">
        <v>637.29999999999995</v>
      </c>
      <c r="X15" s="132">
        <f t="shared" si="3"/>
        <v>2403.4499999999998</v>
      </c>
      <c r="Y15" s="109"/>
      <c r="Z15" s="108"/>
      <c r="AA15" s="108"/>
      <c r="AB15" s="108"/>
      <c r="AC15" s="108"/>
      <c r="AD15" s="108"/>
      <c r="AE15" s="108"/>
      <c r="AF15" s="108"/>
      <c r="AG15" s="108"/>
      <c r="AH15" s="171"/>
      <c r="AI15" s="171"/>
      <c r="AJ15" s="171"/>
      <c r="AK15" s="171"/>
      <c r="AL15" s="244" t="s">
        <v>18</v>
      </c>
      <c r="AM15" s="45" t="s">
        <v>195</v>
      </c>
      <c r="AN15" s="16" t="s">
        <v>27</v>
      </c>
      <c r="AO15" s="77"/>
      <c r="AP15" s="77"/>
      <c r="AQ15" s="77"/>
      <c r="AR15" s="77"/>
      <c r="AS15" s="77"/>
      <c r="AT15" s="77"/>
    </row>
    <row r="16" spans="1:47" ht="45" customHeight="1" x14ac:dyDescent="0.25">
      <c r="A16" s="104" t="s">
        <v>320</v>
      </c>
      <c r="B16" s="214"/>
      <c r="C16" s="44" t="s">
        <v>28</v>
      </c>
      <c r="D16" s="225" t="s">
        <v>18</v>
      </c>
      <c r="E16" s="48" t="s">
        <v>195</v>
      </c>
      <c r="F16" s="44" t="s">
        <v>28</v>
      </c>
      <c r="G16" s="7" t="s">
        <v>20</v>
      </c>
      <c r="H16" s="7" t="s">
        <v>21</v>
      </c>
      <c r="I16" s="7" t="s">
        <v>21</v>
      </c>
      <c r="J16" s="7" t="s">
        <v>20</v>
      </c>
      <c r="K16" s="54" t="s">
        <v>150</v>
      </c>
      <c r="L16" s="54" t="s">
        <v>153</v>
      </c>
      <c r="M16" s="54" t="s">
        <v>152</v>
      </c>
      <c r="N16" s="219"/>
      <c r="O16" s="276"/>
      <c r="P16" s="17"/>
      <c r="Q16" s="17"/>
      <c r="R16" s="216"/>
      <c r="S16" s="19" t="s">
        <v>148</v>
      </c>
      <c r="T16" s="19" t="s">
        <v>147</v>
      </c>
      <c r="U16" s="132"/>
      <c r="V16" s="132">
        <v>37.4</v>
      </c>
      <c r="W16" s="131"/>
      <c r="X16" s="132">
        <f t="shared" si="3"/>
        <v>37.4</v>
      </c>
      <c r="Y16" s="109"/>
      <c r="Z16" s="108"/>
      <c r="AA16" s="108"/>
      <c r="AB16" s="108"/>
      <c r="AC16" s="108"/>
      <c r="AD16" s="108"/>
      <c r="AE16" s="108"/>
      <c r="AF16" s="108"/>
      <c r="AG16" s="108"/>
      <c r="AH16" s="171"/>
      <c r="AI16" s="171"/>
      <c r="AJ16" s="171"/>
      <c r="AK16" s="171"/>
      <c r="AL16" s="306" t="s">
        <v>18</v>
      </c>
      <c r="AM16" s="45" t="s">
        <v>195</v>
      </c>
      <c r="AN16" s="16" t="s">
        <v>28</v>
      </c>
      <c r="AO16" s="77"/>
      <c r="AP16" s="77"/>
      <c r="AQ16" s="77"/>
      <c r="AR16" s="77"/>
      <c r="AS16" s="77"/>
      <c r="AT16" s="77"/>
    </row>
    <row r="17" spans="1:46" ht="52.5" customHeight="1" x14ac:dyDescent="0.25">
      <c r="A17" s="104" t="s">
        <v>321</v>
      </c>
      <c r="B17" s="320" t="s">
        <v>120</v>
      </c>
      <c r="C17" s="44" t="s">
        <v>486</v>
      </c>
      <c r="D17" s="224" t="s">
        <v>18</v>
      </c>
      <c r="E17" s="48" t="s">
        <v>201</v>
      </c>
      <c r="F17" s="44" t="s">
        <v>91</v>
      </c>
      <c r="G17" s="7" t="s">
        <v>20</v>
      </c>
      <c r="H17" s="7" t="s">
        <v>21</v>
      </c>
      <c r="I17" s="7" t="s">
        <v>21</v>
      </c>
      <c r="J17" s="7" t="s">
        <v>20</v>
      </c>
      <c r="K17" s="226" t="s">
        <v>210</v>
      </c>
      <c r="L17" s="226" t="s">
        <v>215</v>
      </c>
      <c r="M17" s="44" t="s">
        <v>216</v>
      </c>
      <c r="N17" s="277" t="s">
        <v>303</v>
      </c>
      <c r="O17" s="280" t="s">
        <v>453</v>
      </c>
      <c r="P17" s="221" t="s">
        <v>106</v>
      </c>
      <c r="Q17" s="16" t="s">
        <v>101</v>
      </c>
      <c r="R17" s="216" t="s">
        <v>160</v>
      </c>
      <c r="S17" s="221" t="s">
        <v>162</v>
      </c>
      <c r="T17" s="221" t="s">
        <v>161</v>
      </c>
      <c r="U17" s="147">
        <v>133.03</v>
      </c>
      <c r="V17" s="147">
        <f>118+AA17+AE17/2+AI17/2</f>
        <v>544.95499999999993</v>
      </c>
      <c r="W17" s="147">
        <f>AB17+AF17/2+AJ17/2</f>
        <v>190</v>
      </c>
      <c r="X17" s="147" t="s">
        <v>514</v>
      </c>
      <c r="Y17" s="111"/>
      <c r="Z17" s="169">
        <v>0</v>
      </c>
      <c r="AA17" s="132">
        <f>56.5+267.4</f>
        <v>323.89999999999998</v>
      </c>
      <c r="AB17" s="144">
        <f>AC17-AA17</f>
        <v>20</v>
      </c>
      <c r="AC17" s="164">
        <f>343.9</f>
        <v>343.9</v>
      </c>
      <c r="AD17" s="208"/>
      <c r="AE17" s="210">
        <f>26+28.34</f>
        <v>54.34</v>
      </c>
      <c r="AF17" s="210">
        <f>AG17-AE17</f>
        <v>145.66</v>
      </c>
      <c r="AG17" s="210">
        <f>200</f>
        <v>200</v>
      </c>
      <c r="AH17" s="248">
        <v>0</v>
      </c>
      <c r="AI17" s="287">
        <v>151.76999999999998</v>
      </c>
      <c r="AJ17" s="249">
        <v>194.34</v>
      </c>
      <c r="AK17" s="210">
        <f>AJ17+AI17</f>
        <v>346.11</v>
      </c>
      <c r="AL17" s="244" t="s">
        <v>18</v>
      </c>
      <c r="AM17" s="45" t="s">
        <v>201</v>
      </c>
      <c r="AN17" s="16" t="s">
        <v>91</v>
      </c>
      <c r="AO17" s="77"/>
      <c r="AP17" s="77"/>
      <c r="AQ17" s="77"/>
      <c r="AR17" s="77"/>
      <c r="AS17" s="77"/>
      <c r="AT17" s="77"/>
    </row>
    <row r="18" spans="1:46" ht="44.25" customHeight="1" x14ac:dyDescent="0.25">
      <c r="A18" s="104"/>
      <c r="B18" s="320"/>
      <c r="C18" s="78" t="s">
        <v>330</v>
      </c>
      <c r="D18" s="224"/>
      <c r="E18" s="48" t="s">
        <v>201</v>
      </c>
      <c r="F18" s="78" t="s">
        <v>330</v>
      </c>
      <c r="G18" s="71"/>
      <c r="H18" s="71"/>
      <c r="I18" s="71"/>
      <c r="J18" s="71"/>
      <c r="K18" s="226"/>
      <c r="L18" s="226"/>
      <c r="M18" s="78"/>
      <c r="N18" s="278"/>
      <c r="O18" s="281"/>
      <c r="P18" s="221"/>
      <c r="Q18" s="79" t="s">
        <v>101</v>
      </c>
      <c r="R18" s="216"/>
      <c r="S18" s="221"/>
      <c r="T18" s="221"/>
      <c r="U18" s="147">
        <v>353.95320900000002</v>
      </c>
      <c r="V18" s="147">
        <f>383.448111+AE17/2+AA18/3+AI17/2</f>
        <v>553.16977766666673</v>
      </c>
      <c r="W18" s="147">
        <f>AF17/2+AB18/3+AJ17/2</f>
        <v>273.26666666666665</v>
      </c>
      <c r="X18" s="147" t="s">
        <v>514</v>
      </c>
      <c r="Y18" s="111"/>
      <c r="Z18" s="208">
        <v>0</v>
      </c>
      <c r="AA18" s="286">
        <f>200</f>
        <v>200</v>
      </c>
      <c r="AB18" s="286">
        <f>AC18-AA18</f>
        <v>309.8</v>
      </c>
      <c r="AC18" s="253">
        <f>509.8</f>
        <v>509.8</v>
      </c>
      <c r="AD18" s="209"/>
      <c r="AE18" s="211"/>
      <c r="AF18" s="211"/>
      <c r="AG18" s="211"/>
      <c r="AH18" s="248"/>
      <c r="AI18" s="288">
        <v>0</v>
      </c>
      <c r="AJ18" s="249"/>
      <c r="AK18" s="243">
        <f t="shared" ref="AK18:AK21" si="4">SUM(AH18:AJ18)</f>
        <v>0</v>
      </c>
      <c r="AL18" s="244"/>
      <c r="AM18" s="80" t="s">
        <v>201</v>
      </c>
      <c r="AN18" s="78" t="s">
        <v>330</v>
      </c>
      <c r="AO18" s="77"/>
      <c r="AP18" s="77"/>
      <c r="AQ18" s="77"/>
      <c r="AR18" s="77"/>
      <c r="AS18" s="77"/>
      <c r="AT18" s="77"/>
    </row>
    <row r="19" spans="1:46" ht="36" customHeight="1" x14ac:dyDescent="0.25">
      <c r="A19" s="104" t="s">
        <v>321</v>
      </c>
      <c r="B19" s="320"/>
      <c r="C19" s="44" t="s">
        <v>90</v>
      </c>
      <c r="D19" s="224" t="s">
        <v>18</v>
      </c>
      <c r="E19" s="48" t="s">
        <v>201</v>
      </c>
      <c r="F19" s="44" t="s">
        <v>29</v>
      </c>
      <c r="G19" s="7" t="s">
        <v>20</v>
      </c>
      <c r="H19" s="7" t="s">
        <v>21</v>
      </c>
      <c r="I19" s="7" t="s">
        <v>20</v>
      </c>
      <c r="J19" s="7" t="s">
        <v>20</v>
      </c>
      <c r="K19" s="226"/>
      <c r="L19" s="226"/>
      <c r="M19" s="303" t="s">
        <v>217</v>
      </c>
      <c r="N19" s="278"/>
      <c r="O19" s="281"/>
      <c r="P19" s="221"/>
      <c r="Q19" s="16" t="s">
        <v>105</v>
      </c>
      <c r="R19" s="216"/>
      <c r="S19" s="221"/>
      <c r="T19" s="221"/>
      <c r="U19" s="148">
        <v>0</v>
      </c>
      <c r="V19" s="148">
        <f>368+3+AA18/3</f>
        <v>437.66666666666669</v>
      </c>
      <c r="W19" s="148">
        <f>350+AB18/3</f>
        <v>453.26666666666665</v>
      </c>
      <c r="X19" s="127">
        <f t="shared" ref="X19:X21" si="5">SUM(U19:W19)</f>
        <v>890.93333333333339</v>
      </c>
      <c r="Y19" s="111"/>
      <c r="Z19" s="285"/>
      <c r="AA19" s="286"/>
      <c r="AB19" s="286"/>
      <c r="AC19" s="254"/>
      <c r="AD19" s="108"/>
      <c r="AE19" s="108"/>
      <c r="AF19" s="108"/>
      <c r="AG19" s="108"/>
      <c r="AH19" s="248"/>
      <c r="AI19" s="288">
        <v>151.76999999999998</v>
      </c>
      <c r="AJ19" s="249"/>
      <c r="AK19" s="243">
        <f t="shared" si="4"/>
        <v>151.76999999999998</v>
      </c>
      <c r="AL19" s="244" t="s">
        <v>18</v>
      </c>
      <c r="AM19" s="45" t="s">
        <v>201</v>
      </c>
      <c r="AN19" s="16" t="s">
        <v>29</v>
      </c>
      <c r="AO19" s="77"/>
      <c r="AP19" s="77"/>
      <c r="AQ19" s="77"/>
      <c r="AR19" s="77"/>
      <c r="AS19" s="77"/>
      <c r="AT19" s="77"/>
    </row>
    <row r="20" spans="1:46" ht="60" customHeight="1" x14ac:dyDescent="0.25">
      <c r="A20" s="104" t="s">
        <v>321</v>
      </c>
      <c r="B20" s="320"/>
      <c r="C20" s="44" t="s">
        <v>30</v>
      </c>
      <c r="D20" s="224" t="s">
        <v>18</v>
      </c>
      <c r="E20" s="48" t="s">
        <v>201</v>
      </c>
      <c r="F20" s="44" t="s">
        <v>30</v>
      </c>
      <c r="G20" s="7" t="s">
        <v>21</v>
      </c>
      <c r="H20" s="7" t="s">
        <v>21</v>
      </c>
      <c r="I20" s="7" t="s">
        <v>21</v>
      </c>
      <c r="J20" s="7" t="s">
        <v>20</v>
      </c>
      <c r="K20" s="226"/>
      <c r="L20" s="226"/>
      <c r="M20" s="303"/>
      <c r="N20" s="278"/>
      <c r="O20" s="281"/>
      <c r="P20" s="221"/>
      <c r="Q20" s="16" t="s">
        <v>101</v>
      </c>
      <c r="R20" s="216"/>
      <c r="S20" s="221"/>
      <c r="T20" s="221"/>
      <c r="U20" s="147"/>
      <c r="V20" s="147">
        <f>55.7+AA18/3</f>
        <v>122.36666666666667</v>
      </c>
      <c r="W20" s="147">
        <f>AB18/3</f>
        <v>103.26666666666667</v>
      </c>
      <c r="X20" s="202">
        <f t="shared" si="5"/>
        <v>225.63333333333333</v>
      </c>
      <c r="Y20" s="111"/>
      <c r="Z20" s="209"/>
      <c r="AA20" s="286"/>
      <c r="AB20" s="286"/>
      <c r="AC20" s="255"/>
      <c r="AD20" s="108"/>
      <c r="AE20" s="108"/>
      <c r="AF20" s="108"/>
      <c r="AG20" s="108"/>
      <c r="AH20" s="248"/>
      <c r="AI20" s="288">
        <v>0</v>
      </c>
      <c r="AJ20" s="249"/>
      <c r="AK20" s="243">
        <f t="shared" si="4"/>
        <v>0</v>
      </c>
      <c r="AL20" s="244" t="s">
        <v>18</v>
      </c>
      <c r="AM20" s="45" t="s">
        <v>201</v>
      </c>
      <c r="AN20" s="16" t="s">
        <v>30</v>
      </c>
      <c r="AO20" s="77"/>
      <c r="AP20" s="77"/>
      <c r="AQ20" s="77"/>
      <c r="AR20" s="77"/>
      <c r="AS20" s="77"/>
      <c r="AT20" s="77"/>
    </row>
    <row r="21" spans="1:46" ht="39" customHeight="1" x14ac:dyDescent="0.25">
      <c r="A21" s="104" t="s">
        <v>321</v>
      </c>
      <c r="B21" s="320"/>
      <c r="C21" s="44" t="s">
        <v>31</v>
      </c>
      <c r="D21" s="224" t="s">
        <v>18</v>
      </c>
      <c r="E21" s="48" t="s">
        <v>201</v>
      </c>
      <c r="F21" s="44" t="s">
        <v>31</v>
      </c>
      <c r="G21" s="7" t="s">
        <v>21</v>
      </c>
      <c r="H21" s="7" t="s">
        <v>21</v>
      </c>
      <c r="I21" s="7" t="s">
        <v>21</v>
      </c>
      <c r="J21" s="7" t="s">
        <v>20</v>
      </c>
      <c r="K21" s="226"/>
      <c r="L21" s="226"/>
      <c r="M21" s="303"/>
      <c r="N21" s="279"/>
      <c r="O21" s="282"/>
      <c r="P21" s="221"/>
      <c r="Q21" s="16" t="s">
        <v>101</v>
      </c>
      <c r="R21" s="216"/>
      <c r="S21" s="221"/>
      <c r="T21" s="221"/>
      <c r="U21" s="147">
        <v>1</v>
      </c>
      <c r="V21" s="147">
        <f>109</f>
        <v>109</v>
      </c>
      <c r="W21" s="147">
        <f>35</f>
        <v>35</v>
      </c>
      <c r="X21" s="202">
        <f t="shared" si="5"/>
        <v>145</v>
      </c>
      <c r="Y21" s="111"/>
      <c r="Z21" s="108"/>
      <c r="AA21" s="108"/>
      <c r="AB21" s="108"/>
      <c r="AC21" s="108"/>
      <c r="AD21" s="108"/>
      <c r="AE21" s="108"/>
      <c r="AF21" s="108"/>
      <c r="AG21" s="108"/>
      <c r="AH21" s="248"/>
      <c r="AI21" s="289">
        <v>0</v>
      </c>
      <c r="AJ21" s="249"/>
      <c r="AK21" s="211">
        <f t="shared" si="4"/>
        <v>0</v>
      </c>
      <c r="AL21" s="244" t="s">
        <v>18</v>
      </c>
      <c r="AM21" s="45" t="s">
        <v>201</v>
      </c>
      <c r="AN21" s="16" t="s">
        <v>31</v>
      </c>
      <c r="AO21" s="77"/>
      <c r="AP21" s="77"/>
      <c r="AQ21" s="77"/>
      <c r="AR21" s="77"/>
      <c r="AS21" s="77"/>
      <c r="AT21" s="77"/>
    </row>
    <row r="22" spans="1:46" ht="25.5" customHeight="1" x14ac:dyDescent="0.25">
      <c r="A22" s="104" t="s">
        <v>322</v>
      </c>
      <c r="B22" s="214" t="s">
        <v>92</v>
      </c>
      <c r="C22" s="44" t="s">
        <v>206</v>
      </c>
      <c r="D22" s="224" t="s">
        <v>18</v>
      </c>
      <c r="E22" s="48" t="s">
        <v>202</v>
      </c>
      <c r="F22" s="44" t="s">
        <v>34</v>
      </c>
      <c r="G22" s="7" t="s">
        <v>21</v>
      </c>
      <c r="H22" s="7" t="s">
        <v>21</v>
      </c>
      <c r="I22" s="7" t="s">
        <v>21</v>
      </c>
      <c r="J22" s="7" t="s">
        <v>20</v>
      </c>
      <c r="K22" s="203" t="s">
        <v>173</v>
      </c>
      <c r="L22" s="203" t="s">
        <v>174</v>
      </c>
      <c r="M22" s="226" t="s">
        <v>93</v>
      </c>
      <c r="N22" s="218" t="s">
        <v>304</v>
      </c>
      <c r="O22" s="218" t="s">
        <v>305</v>
      </c>
      <c r="P22" s="217" t="s">
        <v>103</v>
      </c>
      <c r="Q22" s="217" t="s">
        <v>102</v>
      </c>
      <c r="R22" s="216" t="s">
        <v>35</v>
      </c>
      <c r="S22" s="19"/>
      <c r="T22" s="19"/>
      <c r="U22" s="128">
        <f>1+90</f>
        <v>91</v>
      </c>
      <c r="V22" s="128">
        <f>28.5+27+7.8+AI22/2</f>
        <v>72.78</v>
      </c>
      <c r="W22" s="133">
        <f>4+AJ22/2</f>
        <v>8.74</v>
      </c>
      <c r="X22" s="127">
        <f t="shared" ref="X22:X23" si="6">SUM(U22:W22)</f>
        <v>172.52</v>
      </c>
      <c r="Y22" s="109"/>
      <c r="Z22" s="108"/>
      <c r="AA22" s="108"/>
      <c r="AB22" s="108"/>
      <c r="AC22" s="108"/>
      <c r="AD22" s="108"/>
      <c r="AE22" s="108"/>
      <c r="AF22" s="108"/>
      <c r="AG22" s="108"/>
      <c r="AH22" s="245">
        <v>0</v>
      </c>
      <c r="AI22" s="246">
        <v>18.96</v>
      </c>
      <c r="AJ22" s="246">
        <v>9.48</v>
      </c>
      <c r="AK22" s="246">
        <v>28.44</v>
      </c>
      <c r="AL22" s="244" t="s">
        <v>18</v>
      </c>
      <c r="AM22" s="45" t="s">
        <v>202</v>
      </c>
      <c r="AN22" s="16" t="s">
        <v>34</v>
      </c>
      <c r="AO22" s="140" t="s">
        <v>485</v>
      </c>
      <c r="AP22" s="140" t="s">
        <v>485</v>
      </c>
      <c r="AQ22" s="140" t="s">
        <v>485</v>
      </c>
      <c r="AR22" s="140" t="s">
        <v>485</v>
      </c>
      <c r="AS22" s="140" t="s">
        <v>485</v>
      </c>
      <c r="AT22" s="140" t="s">
        <v>485</v>
      </c>
    </row>
    <row r="23" spans="1:46" ht="51" customHeight="1" x14ac:dyDescent="0.25">
      <c r="A23" s="104" t="s">
        <v>322</v>
      </c>
      <c r="B23" s="214"/>
      <c r="C23" s="44" t="s">
        <v>94</v>
      </c>
      <c r="D23" s="224" t="s">
        <v>18</v>
      </c>
      <c r="E23" s="48" t="s">
        <v>202</v>
      </c>
      <c r="F23" s="44" t="s">
        <v>36</v>
      </c>
      <c r="G23" s="7" t="s">
        <v>21</v>
      </c>
      <c r="H23" s="7" t="s">
        <v>21</v>
      </c>
      <c r="I23" s="7" t="s">
        <v>21</v>
      </c>
      <c r="J23" s="7" t="s">
        <v>20</v>
      </c>
      <c r="K23" s="205"/>
      <c r="L23" s="205"/>
      <c r="M23" s="226"/>
      <c r="N23" s="218"/>
      <c r="O23" s="218"/>
      <c r="P23" s="217"/>
      <c r="Q23" s="217"/>
      <c r="R23" s="216"/>
      <c r="S23" s="19"/>
      <c r="T23" s="19"/>
      <c r="U23" s="128">
        <v>115.5</v>
      </c>
      <c r="V23" s="128">
        <f>169.256631+AI22/2</f>
        <v>178.73663099999999</v>
      </c>
      <c r="W23" s="128">
        <f>AJ22/2</f>
        <v>4.74</v>
      </c>
      <c r="X23" s="127">
        <f t="shared" si="6"/>
        <v>298.976631</v>
      </c>
      <c r="Y23" s="109"/>
      <c r="Z23" s="108"/>
      <c r="AA23" s="108"/>
      <c r="AB23" s="108"/>
      <c r="AC23" s="108"/>
      <c r="AD23" s="108"/>
      <c r="AE23" s="108"/>
      <c r="AF23" s="108"/>
      <c r="AG23" s="108"/>
      <c r="AH23" s="245"/>
      <c r="AI23" s="247">
        <v>0</v>
      </c>
      <c r="AJ23" s="247"/>
      <c r="AK23" s="247">
        <v>0</v>
      </c>
      <c r="AL23" s="244" t="s">
        <v>18</v>
      </c>
      <c r="AM23" s="45" t="s">
        <v>202</v>
      </c>
      <c r="AN23" s="16" t="s">
        <v>36</v>
      </c>
      <c r="AO23" s="77"/>
      <c r="AP23" s="77"/>
      <c r="AQ23" s="77"/>
      <c r="AR23" s="77"/>
      <c r="AS23" s="77"/>
      <c r="AT23" s="77"/>
    </row>
    <row r="24" spans="1:46" ht="72" customHeight="1" x14ac:dyDescent="0.25">
      <c r="A24" s="104" t="s">
        <v>33</v>
      </c>
      <c r="B24" s="214" t="s">
        <v>95</v>
      </c>
      <c r="C24" s="44" t="s">
        <v>207</v>
      </c>
      <c r="D24" s="47" t="s">
        <v>18</v>
      </c>
      <c r="E24" s="48" t="s">
        <v>203</v>
      </c>
      <c r="F24" s="44" t="s">
        <v>37</v>
      </c>
      <c r="G24" s="7" t="s">
        <v>20</v>
      </c>
      <c r="H24" s="7" t="s">
        <v>20</v>
      </c>
      <c r="I24" s="7" t="s">
        <v>21</v>
      </c>
      <c r="J24" s="7" t="s">
        <v>20</v>
      </c>
      <c r="K24" s="44" t="s">
        <v>96</v>
      </c>
      <c r="L24" s="44" t="s">
        <v>97</v>
      </c>
      <c r="M24" s="44" t="s">
        <v>86</v>
      </c>
      <c r="N24" s="219" t="s">
        <v>176</v>
      </c>
      <c r="O24" s="220" t="s">
        <v>186</v>
      </c>
      <c r="P24" s="19" t="s">
        <v>113</v>
      </c>
      <c r="Q24" s="19" t="s">
        <v>114</v>
      </c>
      <c r="R24" s="16" t="s">
        <v>33</v>
      </c>
      <c r="S24" s="19"/>
      <c r="T24" s="19"/>
      <c r="U24" s="127">
        <f>AH24</f>
        <v>0</v>
      </c>
      <c r="V24" s="127">
        <f t="shared" ref="V24:X24" si="7">AI24</f>
        <v>844.02</v>
      </c>
      <c r="W24" s="127">
        <f t="shared" si="7"/>
        <v>1200.3900000000001</v>
      </c>
      <c r="X24" s="127">
        <f t="shared" si="7"/>
        <v>2044.41</v>
      </c>
      <c r="Y24" s="109"/>
      <c r="Z24" s="108"/>
      <c r="AA24" s="108"/>
      <c r="AB24" s="108"/>
      <c r="AC24" s="108"/>
      <c r="AD24" s="108"/>
      <c r="AE24" s="108"/>
      <c r="AF24" s="108"/>
      <c r="AG24" s="108"/>
      <c r="AH24" s="175">
        <v>0</v>
      </c>
      <c r="AI24" s="176">
        <v>844.02</v>
      </c>
      <c r="AJ24" s="177">
        <v>1200.3900000000001</v>
      </c>
      <c r="AK24" s="177">
        <v>2044.41</v>
      </c>
      <c r="AL24" s="38" t="s">
        <v>18</v>
      </c>
      <c r="AM24" s="45" t="s">
        <v>203</v>
      </c>
      <c r="AN24" s="16" t="s">
        <v>37</v>
      </c>
      <c r="AO24" s="77"/>
      <c r="AP24" s="77"/>
      <c r="AQ24" s="77"/>
      <c r="AR24" s="77"/>
      <c r="AS24" s="77"/>
      <c r="AT24" s="77"/>
    </row>
    <row r="25" spans="1:46" ht="57.75" customHeight="1" x14ac:dyDescent="0.25">
      <c r="A25" s="104" t="s">
        <v>33</v>
      </c>
      <c r="B25" s="214"/>
      <c r="C25" s="44" t="s">
        <v>98</v>
      </c>
      <c r="D25" s="47" t="s">
        <v>18</v>
      </c>
      <c r="E25" s="48" t="s">
        <v>40</v>
      </c>
      <c r="F25" s="44" t="s">
        <v>99</v>
      </c>
      <c r="G25" s="7" t="s">
        <v>20</v>
      </c>
      <c r="H25" s="7" t="s">
        <v>20</v>
      </c>
      <c r="I25" s="7" t="s">
        <v>21</v>
      </c>
      <c r="J25" s="7" t="s">
        <v>20</v>
      </c>
      <c r="K25" s="44" t="s">
        <v>96</v>
      </c>
      <c r="L25" s="44" t="s">
        <v>97</v>
      </c>
      <c r="M25" s="44" t="s">
        <v>86</v>
      </c>
      <c r="N25" s="219"/>
      <c r="O25" s="220"/>
      <c r="P25" s="19" t="s">
        <v>113</v>
      </c>
      <c r="Q25" s="19" t="s">
        <v>114</v>
      </c>
      <c r="R25" s="16" t="s">
        <v>33</v>
      </c>
      <c r="S25" s="19"/>
      <c r="T25" s="19"/>
      <c r="U25" s="127">
        <f t="shared" ref="U25:U26" si="8">AH25</f>
        <v>36.900000000000006</v>
      </c>
      <c r="V25" s="127">
        <f t="shared" ref="V25:V26" si="9">AI25</f>
        <v>80.7</v>
      </c>
      <c r="W25" s="127">
        <f t="shared" ref="W25:W26" si="10">AJ25</f>
        <v>206.10000000000002</v>
      </c>
      <c r="X25" s="127">
        <f t="shared" ref="X25:X26" si="11">AK25</f>
        <v>323.70000000000005</v>
      </c>
      <c r="Y25" s="109"/>
      <c r="Z25" s="108"/>
      <c r="AA25" s="108"/>
      <c r="AB25" s="108"/>
      <c r="AC25" s="108"/>
      <c r="AD25" s="108"/>
      <c r="AE25" s="108"/>
      <c r="AF25" s="108"/>
      <c r="AG25" s="108"/>
      <c r="AH25" s="178">
        <v>36.900000000000006</v>
      </c>
      <c r="AI25" s="178">
        <v>80.7</v>
      </c>
      <c r="AJ25" s="178">
        <v>206.10000000000002</v>
      </c>
      <c r="AK25" s="178">
        <f>AH25+AI25+AJ25</f>
        <v>323.70000000000005</v>
      </c>
      <c r="AL25" s="38" t="s">
        <v>18</v>
      </c>
      <c r="AM25" s="45" t="s">
        <v>40</v>
      </c>
      <c r="AN25" s="16" t="s">
        <v>99</v>
      </c>
      <c r="AO25" s="77"/>
      <c r="AP25" s="77"/>
      <c r="AQ25" s="77"/>
      <c r="AR25" s="77"/>
      <c r="AS25" s="77"/>
      <c r="AT25" s="77"/>
    </row>
    <row r="26" spans="1:46" ht="81" customHeight="1" x14ac:dyDescent="0.25">
      <c r="A26" s="104" t="s">
        <v>33</v>
      </c>
      <c r="B26" s="214"/>
      <c r="C26" s="44" t="s">
        <v>115</v>
      </c>
      <c r="D26" s="6" t="s">
        <v>38</v>
      </c>
      <c r="E26" s="48" t="s">
        <v>204</v>
      </c>
      <c r="F26" s="44"/>
      <c r="G26" s="7" t="s">
        <v>20</v>
      </c>
      <c r="H26" s="7" t="s">
        <v>20</v>
      </c>
      <c r="I26" s="7" t="s">
        <v>21</v>
      </c>
      <c r="J26" s="7" t="s">
        <v>20</v>
      </c>
      <c r="K26" s="44" t="s">
        <v>96</v>
      </c>
      <c r="L26" s="44" t="s">
        <v>97</v>
      </c>
      <c r="M26" s="44" t="s">
        <v>86</v>
      </c>
      <c r="N26" s="219"/>
      <c r="O26" s="220"/>
      <c r="P26" s="19" t="s">
        <v>113</v>
      </c>
      <c r="Q26" s="19" t="s">
        <v>114</v>
      </c>
      <c r="R26" s="16" t="s">
        <v>33</v>
      </c>
      <c r="S26" s="19"/>
      <c r="T26" s="19"/>
      <c r="U26" s="127">
        <f t="shared" si="8"/>
        <v>0</v>
      </c>
      <c r="V26" s="127">
        <f t="shared" si="9"/>
        <v>249.75</v>
      </c>
      <c r="W26" s="127">
        <f t="shared" si="10"/>
        <v>136.80000000000001</v>
      </c>
      <c r="X26" s="127">
        <f t="shared" si="11"/>
        <v>386.55</v>
      </c>
      <c r="Y26" s="109"/>
      <c r="Z26" s="108"/>
      <c r="AA26" s="108"/>
      <c r="AB26" s="108"/>
      <c r="AC26" s="108"/>
      <c r="AD26" s="108"/>
      <c r="AE26" s="108"/>
      <c r="AF26" s="108"/>
      <c r="AG26" s="108"/>
      <c r="AH26" s="175">
        <v>0</v>
      </c>
      <c r="AI26" s="178">
        <v>249.75</v>
      </c>
      <c r="AJ26" s="178">
        <v>136.80000000000001</v>
      </c>
      <c r="AK26" s="178">
        <f>AH26+AI26+AJ26</f>
        <v>386.55</v>
      </c>
      <c r="AL26" s="39" t="s">
        <v>38</v>
      </c>
      <c r="AM26" s="45" t="s">
        <v>204</v>
      </c>
      <c r="AN26" s="16"/>
      <c r="AO26" s="77"/>
      <c r="AP26" s="77"/>
      <c r="AQ26" s="77"/>
      <c r="AR26" s="77"/>
      <c r="AS26" s="77"/>
      <c r="AT26" s="77"/>
    </row>
    <row r="27" spans="1:46" ht="97.5" customHeight="1" x14ac:dyDescent="0.25">
      <c r="A27" s="104" t="s">
        <v>321</v>
      </c>
      <c r="B27" s="100" t="s">
        <v>124</v>
      </c>
      <c r="C27" s="44"/>
      <c r="D27" s="6" t="s">
        <v>38</v>
      </c>
      <c r="E27" s="48" t="s">
        <v>205</v>
      </c>
      <c r="F27" s="44" t="s">
        <v>121</v>
      </c>
      <c r="G27" s="7" t="s">
        <v>20</v>
      </c>
      <c r="H27" s="7" t="s">
        <v>20</v>
      </c>
      <c r="I27" s="7" t="s">
        <v>21</v>
      </c>
      <c r="J27" s="7" t="s">
        <v>20</v>
      </c>
      <c r="K27" s="44" t="s">
        <v>127</v>
      </c>
      <c r="L27" s="44" t="s">
        <v>121</v>
      </c>
      <c r="M27" s="44" t="s">
        <v>125</v>
      </c>
      <c r="N27" s="44" t="s">
        <v>306</v>
      </c>
      <c r="O27" s="21" t="s">
        <v>307</v>
      </c>
      <c r="P27" s="23" t="s">
        <v>106</v>
      </c>
      <c r="Q27" s="23" t="s">
        <v>101</v>
      </c>
      <c r="R27" s="23"/>
      <c r="S27" s="23"/>
      <c r="T27" s="23"/>
      <c r="U27" s="132">
        <v>0.6</v>
      </c>
      <c r="V27" s="129"/>
      <c r="W27" s="129"/>
      <c r="X27" s="127">
        <f>SUM(U27:W27)</f>
        <v>0.6</v>
      </c>
      <c r="Y27" s="109"/>
      <c r="Z27" s="108"/>
      <c r="AA27" s="108"/>
      <c r="AB27" s="108"/>
      <c r="AC27" s="108"/>
      <c r="AD27" s="108"/>
      <c r="AE27" s="108"/>
      <c r="AF27" s="108"/>
      <c r="AG27" s="108"/>
      <c r="AH27" s="173"/>
      <c r="AI27" s="173"/>
      <c r="AJ27" s="173"/>
      <c r="AK27" s="173"/>
      <c r="AL27" s="56" t="s">
        <v>38</v>
      </c>
      <c r="AM27" s="48" t="s">
        <v>205</v>
      </c>
      <c r="AN27" s="23" t="s">
        <v>121</v>
      </c>
      <c r="AO27" s="77"/>
      <c r="AP27" s="77"/>
      <c r="AQ27" s="77"/>
      <c r="AR27" s="77"/>
      <c r="AS27" s="77"/>
      <c r="AT27" s="77"/>
    </row>
    <row r="28" spans="1:46" ht="60" customHeight="1" x14ac:dyDescent="0.25">
      <c r="A28" s="104" t="s">
        <v>323</v>
      </c>
      <c r="B28" s="228" t="s">
        <v>227</v>
      </c>
      <c r="C28" s="44" t="s">
        <v>223</v>
      </c>
      <c r="D28" s="258" t="s">
        <v>42</v>
      </c>
      <c r="E28" s="233" t="s">
        <v>193</v>
      </c>
      <c r="F28" s="203" t="s">
        <v>221</v>
      </c>
      <c r="G28" s="230" t="s">
        <v>21</v>
      </c>
      <c r="H28" s="230" t="s">
        <v>20</v>
      </c>
      <c r="I28" s="230" t="s">
        <v>21</v>
      </c>
      <c r="J28" s="230" t="s">
        <v>21</v>
      </c>
      <c r="K28" s="203" t="s">
        <v>230</v>
      </c>
      <c r="L28" s="203" t="s">
        <v>228</v>
      </c>
      <c r="M28" s="44" t="s">
        <v>128</v>
      </c>
      <c r="N28" s="44" t="s">
        <v>224</v>
      </c>
      <c r="O28" s="23" t="s">
        <v>225</v>
      </c>
      <c r="P28" s="19" t="s">
        <v>233</v>
      </c>
      <c r="Q28" s="19" t="s">
        <v>232</v>
      </c>
      <c r="R28" s="23" t="s">
        <v>235</v>
      </c>
      <c r="S28" s="19"/>
      <c r="T28" s="19"/>
      <c r="U28" s="132">
        <v>211.95</v>
      </c>
      <c r="V28" s="132">
        <v>719.10459200000003</v>
      </c>
      <c r="W28" s="132">
        <v>50.5</v>
      </c>
      <c r="X28" s="132">
        <v>981.55459199999996</v>
      </c>
      <c r="Y28" s="109"/>
      <c r="Z28" s="108"/>
      <c r="AA28" s="108"/>
      <c r="AB28" s="108"/>
      <c r="AC28" s="108"/>
      <c r="AD28" s="108"/>
      <c r="AE28" s="108"/>
      <c r="AF28" s="108"/>
      <c r="AG28" s="108"/>
      <c r="AH28" s="173"/>
      <c r="AI28" s="173"/>
      <c r="AJ28" s="173"/>
      <c r="AK28" s="173"/>
      <c r="AL28" s="258" t="s">
        <v>42</v>
      </c>
      <c r="AM28" s="233" t="s">
        <v>193</v>
      </c>
      <c r="AN28" s="304" t="s">
        <v>221</v>
      </c>
      <c r="AO28" s="77"/>
      <c r="AP28" s="77"/>
      <c r="AQ28" s="77"/>
      <c r="AR28" s="77"/>
      <c r="AS28" s="77"/>
      <c r="AT28" s="77"/>
    </row>
    <row r="29" spans="1:46" ht="60" customHeight="1" x14ac:dyDescent="0.25">
      <c r="A29" s="104" t="s">
        <v>323</v>
      </c>
      <c r="B29" s="229"/>
      <c r="C29" s="44" t="s">
        <v>222</v>
      </c>
      <c r="D29" s="259"/>
      <c r="E29" s="235"/>
      <c r="F29" s="205"/>
      <c r="G29" s="231"/>
      <c r="H29" s="231"/>
      <c r="I29" s="231"/>
      <c r="J29" s="231"/>
      <c r="K29" s="205"/>
      <c r="L29" s="205"/>
      <c r="M29" s="44" t="s">
        <v>128</v>
      </c>
      <c r="N29" s="44" t="s">
        <v>224</v>
      </c>
      <c r="O29" s="23" t="s">
        <v>225</v>
      </c>
      <c r="P29" s="19" t="s">
        <v>233</v>
      </c>
      <c r="Q29" s="19" t="s">
        <v>232</v>
      </c>
      <c r="R29" s="23" t="s">
        <v>235</v>
      </c>
      <c r="S29" s="19"/>
      <c r="T29" s="19"/>
      <c r="U29" s="132">
        <v>84.334231000000003</v>
      </c>
      <c r="V29" s="132">
        <v>130.22331800000001</v>
      </c>
      <c r="W29" s="132"/>
      <c r="X29" s="132">
        <v>214.55754899999999</v>
      </c>
      <c r="Y29" s="109"/>
      <c r="Z29" s="108"/>
      <c r="AA29" s="108"/>
      <c r="AB29" s="108"/>
      <c r="AC29" s="108"/>
      <c r="AD29" s="108"/>
      <c r="AE29" s="108"/>
      <c r="AF29" s="108"/>
      <c r="AG29" s="108"/>
      <c r="AH29" s="173"/>
      <c r="AI29" s="173"/>
      <c r="AJ29" s="173"/>
      <c r="AK29" s="173"/>
      <c r="AL29" s="259"/>
      <c r="AM29" s="235"/>
      <c r="AN29" s="305"/>
      <c r="AO29" s="77"/>
      <c r="AP29" s="77"/>
      <c r="AQ29" s="77"/>
      <c r="AR29" s="77"/>
      <c r="AS29" s="77"/>
      <c r="AT29" s="77"/>
    </row>
    <row r="30" spans="1:46" ht="57.75" customHeight="1" x14ac:dyDescent="0.25">
      <c r="A30" s="104" t="s">
        <v>323</v>
      </c>
      <c r="B30" s="232"/>
      <c r="C30" s="44" t="s">
        <v>219</v>
      </c>
      <c r="D30" s="25" t="s">
        <v>42</v>
      </c>
      <c r="E30" s="75" t="s">
        <v>194</v>
      </c>
      <c r="F30" s="26" t="s">
        <v>220</v>
      </c>
      <c r="G30" s="7" t="s">
        <v>21</v>
      </c>
      <c r="H30" s="7" t="s">
        <v>20</v>
      </c>
      <c r="I30" s="7" t="s">
        <v>21</v>
      </c>
      <c r="J30" s="7" t="s">
        <v>21</v>
      </c>
      <c r="K30" s="44" t="s">
        <v>231</v>
      </c>
      <c r="L30" s="44" t="s">
        <v>229</v>
      </c>
      <c r="M30" s="44" t="s">
        <v>128</v>
      </c>
      <c r="N30" s="44" t="s">
        <v>224</v>
      </c>
      <c r="O30" s="23" t="s">
        <v>225</v>
      </c>
      <c r="P30" s="19" t="s">
        <v>233</v>
      </c>
      <c r="Q30" s="19" t="s">
        <v>232</v>
      </c>
      <c r="R30" s="23" t="s">
        <v>234</v>
      </c>
      <c r="S30" s="19"/>
      <c r="T30" s="19"/>
      <c r="U30" s="132">
        <v>14.7</v>
      </c>
      <c r="V30" s="132">
        <v>539.79999999999995</v>
      </c>
      <c r="W30" s="132">
        <v>85</v>
      </c>
      <c r="X30" s="132">
        <v>639.5</v>
      </c>
      <c r="Y30" s="109"/>
      <c r="Z30" s="108"/>
      <c r="AA30" s="108"/>
      <c r="AB30" s="108"/>
      <c r="AC30" s="108"/>
      <c r="AD30" s="108"/>
      <c r="AE30" s="108"/>
      <c r="AF30" s="108"/>
      <c r="AG30" s="108"/>
      <c r="AH30" s="173"/>
      <c r="AI30" s="173"/>
      <c r="AJ30" s="173"/>
      <c r="AK30" s="173"/>
      <c r="AL30" s="66" t="s">
        <v>42</v>
      </c>
      <c r="AM30" s="60" t="s">
        <v>194</v>
      </c>
      <c r="AN30" s="26" t="s">
        <v>220</v>
      </c>
      <c r="AO30" s="77"/>
      <c r="AP30" s="77"/>
      <c r="AQ30" s="77"/>
      <c r="AR30" s="77"/>
      <c r="AS30" s="77"/>
      <c r="AT30" s="77"/>
    </row>
    <row r="31" spans="1:46" ht="50.25" customHeight="1" x14ac:dyDescent="0.25">
      <c r="A31" s="104" t="s">
        <v>323</v>
      </c>
      <c r="B31" s="228" t="s">
        <v>236</v>
      </c>
      <c r="C31" s="44" t="s">
        <v>247</v>
      </c>
      <c r="D31" s="25" t="s">
        <v>42</v>
      </c>
      <c r="E31" s="75" t="s">
        <v>196</v>
      </c>
      <c r="F31" s="26" t="s">
        <v>237</v>
      </c>
      <c r="G31" s="7" t="s">
        <v>21</v>
      </c>
      <c r="H31" s="7" t="s">
        <v>20</v>
      </c>
      <c r="I31" s="7" t="s">
        <v>21</v>
      </c>
      <c r="J31" s="7" t="s">
        <v>21</v>
      </c>
      <c r="K31" s="44" t="s">
        <v>252</v>
      </c>
      <c r="L31" s="44" t="s">
        <v>251</v>
      </c>
      <c r="M31" s="44" t="s">
        <v>249</v>
      </c>
      <c r="N31" s="44" t="s">
        <v>240</v>
      </c>
      <c r="O31" s="16" t="s">
        <v>241</v>
      </c>
      <c r="P31" s="19"/>
      <c r="Q31" s="19"/>
      <c r="R31" s="23" t="s">
        <v>253</v>
      </c>
      <c r="S31" s="19"/>
      <c r="T31" s="19"/>
      <c r="U31" s="132">
        <v>0</v>
      </c>
      <c r="V31" s="132">
        <f>AA31</f>
        <v>101.5</v>
      </c>
      <c r="W31" s="132">
        <f t="shared" ref="W31:X31" si="12">AB31</f>
        <v>50</v>
      </c>
      <c r="X31" s="132">
        <f t="shared" si="12"/>
        <v>151.5</v>
      </c>
      <c r="Y31" s="109"/>
      <c r="Z31" s="165">
        <v>0</v>
      </c>
      <c r="AA31" s="165">
        <f>47+54.5</f>
        <v>101.5</v>
      </c>
      <c r="AB31" s="167">
        <f>AC31-AA31</f>
        <v>50</v>
      </c>
      <c r="AC31" s="165">
        <v>151.5</v>
      </c>
      <c r="AD31" s="108"/>
      <c r="AE31" s="108"/>
      <c r="AF31" s="108"/>
      <c r="AG31" s="108"/>
      <c r="AH31" s="173"/>
      <c r="AI31" s="173"/>
      <c r="AJ31" s="173"/>
      <c r="AK31" s="173"/>
      <c r="AL31" s="66" t="s">
        <v>42</v>
      </c>
      <c r="AM31" s="60" t="s">
        <v>196</v>
      </c>
      <c r="AN31" s="26" t="s">
        <v>237</v>
      </c>
      <c r="AO31" s="77"/>
      <c r="AP31" s="77"/>
      <c r="AQ31" s="77"/>
      <c r="AR31" s="77"/>
      <c r="AS31" s="77"/>
      <c r="AT31" s="77"/>
    </row>
    <row r="32" spans="1:46" ht="63" customHeight="1" x14ac:dyDescent="0.25">
      <c r="A32" s="104" t="s">
        <v>323</v>
      </c>
      <c r="B32" s="229"/>
      <c r="C32" s="44" t="s">
        <v>248</v>
      </c>
      <c r="D32" s="25" t="s">
        <v>42</v>
      </c>
      <c r="E32" s="75" t="s">
        <v>239</v>
      </c>
      <c r="F32" s="44" t="s">
        <v>238</v>
      </c>
      <c r="G32" s="7" t="s">
        <v>21</v>
      </c>
      <c r="H32" s="7" t="s">
        <v>21</v>
      </c>
      <c r="I32" s="7" t="s">
        <v>21</v>
      </c>
      <c r="J32" s="7" t="s">
        <v>21</v>
      </c>
      <c r="K32" s="44" t="s">
        <v>250</v>
      </c>
      <c r="L32" s="44" t="s">
        <v>251</v>
      </c>
      <c r="M32" s="44" t="s">
        <v>249</v>
      </c>
      <c r="N32" s="44" t="s">
        <v>242</v>
      </c>
      <c r="O32" s="16" t="s">
        <v>243</v>
      </c>
      <c r="P32" s="19"/>
      <c r="Q32" s="19"/>
      <c r="R32" s="23" t="s">
        <v>253</v>
      </c>
      <c r="S32" s="19"/>
      <c r="T32" s="19"/>
      <c r="U32" s="132">
        <v>10.785698</v>
      </c>
      <c r="V32" s="132">
        <f>16.25+AA32+23.691865</f>
        <v>57.941865</v>
      </c>
      <c r="W32" s="132">
        <f>8.994761+AB32</f>
        <v>15.994761</v>
      </c>
      <c r="X32" s="132">
        <f>SUM(U32:W32)</f>
        <v>84.722324</v>
      </c>
      <c r="Y32" s="109"/>
      <c r="Z32" s="165">
        <v>0</v>
      </c>
      <c r="AA32" s="166">
        <f>5+13</f>
        <v>18</v>
      </c>
      <c r="AB32" s="167">
        <f>AC32-AA32</f>
        <v>7</v>
      </c>
      <c r="AC32" s="167">
        <v>25</v>
      </c>
      <c r="AD32" s="108"/>
      <c r="AE32" s="108"/>
      <c r="AF32" s="108"/>
      <c r="AG32" s="108"/>
      <c r="AH32" s="173"/>
      <c r="AI32" s="173"/>
      <c r="AJ32" s="173"/>
      <c r="AK32" s="173"/>
      <c r="AL32" s="66" t="s">
        <v>42</v>
      </c>
      <c r="AM32" s="60" t="s">
        <v>239</v>
      </c>
      <c r="AN32" s="16" t="s">
        <v>238</v>
      </c>
      <c r="AO32" s="77"/>
      <c r="AP32" s="77"/>
      <c r="AQ32" s="77"/>
      <c r="AR32" s="77"/>
      <c r="AS32" s="77"/>
      <c r="AT32" s="77"/>
    </row>
    <row r="33" spans="1:46" ht="44.25" customHeight="1" x14ac:dyDescent="0.25">
      <c r="A33" s="104" t="s">
        <v>323</v>
      </c>
      <c r="B33" s="214" t="s">
        <v>312</v>
      </c>
      <c r="C33" s="69" t="s">
        <v>315</v>
      </c>
      <c r="D33" s="25" t="s">
        <v>42</v>
      </c>
      <c r="E33" s="75" t="s">
        <v>202</v>
      </c>
      <c r="F33" s="69"/>
      <c r="G33" s="71" t="s">
        <v>20</v>
      </c>
      <c r="H33" s="71" t="s">
        <v>20</v>
      </c>
      <c r="I33" s="71" t="s">
        <v>20</v>
      </c>
      <c r="J33" s="71" t="s">
        <v>20</v>
      </c>
      <c r="K33" s="69" t="s">
        <v>489</v>
      </c>
      <c r="L33" s="142" t="s">
        <v>491</v>
      </c>
      <c r="M33" s="69" t="s">
        <v>487</v>
      </c>
      <c r="N33" s="69"/>
      <c r="O33" s="70"/>
      <c r="P33" s="68"/>
      <c r="Q33" s="68"/>
      <c r="R33" s="69"/>
      <c r="S33" s="68"/>
      <c r="T33" s="68"/>
      <c r="U33" s="132"/>
      <c r="V33" s="132"/>
      <c r="W33" s="132"/>
      <c r="X33" s="132" t="s">
        <v>22</v>
      </c>
      <c r="Y33" s="109"/>
      <c r="Z33" s="108"/>
      <c r="AA33" s="108"/>
      <c r="AB33" s="108"/>
      <c r="AC33" s="108"/>
      <c r="AD33" s="108"/>
      <c r="AE33" s="108"/>
      <c r="AF33" s="108"/>
      <c r="AG33" s="108"/>
      <c r="AH33" s="173"/>
      <c r="AI33" s="173"/>
      <c r="AJ33" s="173"/>
      <c r="AK33" s="173"/>
      <c r="AL33" s="25" t="s">
        <v>42</v>
      </c>
      <c r="AM33" s="75" t="s">
        <v>202</v>
      </c>
      <c r="AN33" s="70"/>
      <c r="AO33" s="77"/>
      <c r="AP33" s="77"/>
      <c r="AQ33" s="77"/>
      <c r="AR33" s="77"/>
      <c r="AS33" s="77"/>
      <c r="AT33" s="77"/>
    </row>
    <row r="34" spans="1:46" ht="28.5" customHeight="1" x14ac:dyDescent="0.25">
      <c r="A34" s="104" t="s">
        <v>323</v>
      </c>
      <c r="B34" s="214"/>
      <c r="C34" s="69" t="s">
        <v>316</v>
      </c>
      <c r="D34" s="25" t="s">
        <v>42</v>
      </c>
      <c r="E34" s="75" t="s">
        <v>313</v>
      </c>
      <c r="F34" s="69"/>
      <c r="G34" s="71" t="s">
        <v>20</v>
      </c>
      <c r="H34" s="71" t="s">
        <v>20</v>
      </c>
      <c r="I34" s="71" t="s">
        <v>20</v>
      </c>
      <c r="J34" s="71" t="s">
        <v>20</v>
      </c>
      <c r="K34" s="69" t="s">
        <v>490</v>
      </c>
      <c r="L34" s="142" t="s">
        <v>492</v>
      </c>
      <c r="M34" s="142" t="s">
        <v>487</v>
      </c>
      <c r="N34" s="69"/>
      <c r="O34" s="70"/>
      <c r="P34" s="68"/>
      <c r="Q34" s="68"/>
      <c r="R34" s="69"/>
      <c r="S34" s="68"/>
      <c r="T34" s="68"/>
      <c r="U34" s="132">
        <v>29.676317000000001</v>
      </c>
      <c r="V34" s="132">
        <v>49.5</v>
      </c>
      <c r="W34" s="132">
        <v>0</v>
      </c>
      <c r="X34" s="132">
        <f>SUM(U34:W34)</f>
        <v>79.176316999999997</v>
      </c>
      <c r="Y34" s="109"/>
      <c r="Z34" s="108"/>
      <c r="AA34" s="108"/>
      <c r="AB34" s="108"/>
      <c r="AC34" s="108"/>
      <c r="AD34" s="108"/>
      <c r="AE34" s="108"/>
      <c r="AF34" s="108"/>
      <c r="AG34" s="108"/>
      <c r="AH34" s="173"/>
      <c r="AI34" s="173"/>
      <c r="AJ34" s="173"/>
      <c r="AK34" s="173"/>
      <c r="AL34" s="25" t="s">
        <v>42</v>
      </c>
      <c r="AM34" s="75" t="s">
        <v>313</v>
      </c>
      <c r="AN34" s="70"/>
      <c r="AO34" s="77"/>
      <c r="AP34" s="77"/>
      <c r="AQ34" s="77"/>
      <c r="AR34" s="77"/>
      <c r="AS34" s="77"/>
      <c r="AT34" s="77"/>
    </row>
    <row r="35" spans="1:46" ht="28.5" customHeight="1" x14ac:dyDescent="0.25">
      <c r="A35" s="104" t="s">
        <v>323</v>
      </c>
      <c r="B35" s="214"/>
      <c r="C35" s="69" t="s">
        <v>317</v>
      </c>
      <c r="D35" s="25" t="s">
        <v>42</v>
      </c>
      <c r="E35" s="75" t="s">
        <v>314</v>
      </c>
      <c r="F35" s="69"/>
      <c r="G35" s="71" t="s">
        <v>20</v>
      </c>
      <c r="H35" s="71" t="s">
        <v>20</v>
      </c>
      <c r="I35" s="71" t="s">
        <v>21</v>
      </c>
      <c r="J35" s="71" t="s">
        <v>20</v>
      </c>
      <c r="K35" s="69" t="s">
        <v>494</v>
      </c>
      <c r="L35" s="142" t="s">
        <v>493</v>
      </c>
      <c r="M35" s="142" t="s">
        <v>487</v>
      </c>
      <c r="N35" s="69"/>
      <c r="O35" s="70"/>
      <c r="P35" s="68"/>
      <c r="Q35" s="68"/>
      <c r="R35" s="69"/>
      <c r="S35" s="68"/>
      <c r="T35" s="68"/>
      <c r="U35" s="132">
        <v>7.6606949999999996</v>
      </c>
      <c r="V35" s="132"/>
      <c r="W35" s="132"/>
      <c r="X35" s="132">
        <f t="shared" ref="X35:X37" si="13">SUM(U35:W35)</f>
        <v>7.6606949999999996</v>
      </c>
      <c r="Y35" s="109"/>
      <c r="Z35" s="108"/>
      <c r="AA35" s="108"/>
      <c r="AB35" s="108"/>
      <c r="AC35" s="108"/>
      <c r="AD35" s="108"/>
      <c r="AE35" s="108"/>
      <c r="AF35" s="108"/>
      <c r="AG35" s="108"/>
      <c r="AH35" s="173"/>
      <c r="AI35" s="173"/>
      <c r="AJ35" s="173"/>
      <c r="AK35" s="173"/>
      <c r="AL35" s="25" t="s">
        <v>42</v>
      </c>
      <c r="AM35" s="75" t="s">
        <v>314</v>
      </c>
      <c r="AN35" s="70"/>
      <c r="AO35" s="77"/>
      <c r="AP35" s="77"/>
      <c r="AQ35" s="77"/>
      <c r="AR35" s="77"/>
      <c r="AS35" s="77"/>
      <c r="AT35" s="77"/>
    </row>
    <row r="36" spans="1:46" ht="28.5" customHeight="1" x14ac:dyDescent="0.25">
      <c r="A36" s="104" t="s">
        <v>323</v>
      </c>
      <c r="B36" s="101" t="s">
        <v>254</v>
      </c>
      <c r="C36" s="44" t="s">
        <v>327</v>
      </c>
      <c r="D36" s="25" t="s">
        <v>42</v>
      </c>
      <c r="E36" s="75" t="s">
        <v>259</v>
      </c>
      <c r="F36" s="44" t="s">
        <v>258</v>
      </c>
      <c r="G36" s="7" t="s">
        <v>21</v>
      </c>
      <c r="H36" s="7" t="s">
        <v>21</v>
      </c>
      <c r="I36" s="7" t="s">
        <v>21</v>
      </c>
      <c r="J36" s="7" t="s">
        <v>21</v>
      </c>
      <c r="K36" s="44" t="s">
        <v>488</v>
      </c>
      <c r="L36" s="44" t="s">
        <v>260</v>
      </c>
      <c r="M36" s="44" t="s">
        <v>257</v>
      </c>
      <c r="N36" s="55" t="s">
        <v>255</v>
      </c>
      <c r="O36" s="20" t="s">
        <v>256</v>
      </c>
      <c r="P36" s="19" t="s">
        <v>246</v>
      </c>
      <c r="Q36" s="19" t="s">
        <v>245</v>
      </c>
      <c r="R36" s="23" t="s">
        <v>244</v>
      </c>
      <c r="S36" s="19"/>
      <c r="T36" s="19"/>
      <c r="U36" s="132">
        <v>2</v>
      </c>
      <c r="V36" s="132"/>
      <c r="W36" s="132"/>
      <c r="X36" s="132">
        <f t="shared" si="13"/>
        <v>2</v>
      </c>
      <c r="Y36" s="109"/>
      <c r="Z36" s="108"/>
      <c r="AA36" s="108"/>
      <c r="AB36" s="108"/>
      <c r="AC36" s="108"/>
      <c r="AD36" s="108"/>
      <c r="AE36" s="108"/>
      <c r="AF36" s="108"/>
      <c r="AG36" s="108"/>
      <c r="AH36" s="173"/>
      <c r="AI36" s="173"/>
      <c r="AJ36" s="173"/>
      <c r="AK36" s="173"/>
      <c r="AL36" s="25" t="s">
        <v>42</v>
      </c>
      <c r="AM36" s="75" t="s">
        <v>259</v>
      </c>
      <c r="AN36" s="16" t="s">
        <v>258</v>
      </c>
      <c r="AO36" s="77"/>
      <c r="AP36" s="77"/>
      <c r="AQ36" s="77"/>
      <c r="AR36" s="77"/>
      <c r="AS36" s="77"/>
      <c r="AT36" s="77"/>
    </row>
    <row r="37" spans="1:46" ht="28.5" customHeight="1" x14ac:dyDescent="0.25">
      <c r="A37" s="104" t="s">
        <v>323</v>
      </c>
      <c r="B37" s="102" t="s">
        <v>109</v>
      </c>
      <c r="C37" s="58"/>
      <c r="D37" s="59" t="s">
        <v>42</v>
      </c>
      <c r="E37" s="75" t="s">
        <v>40</v>
      </c>
      <c r="F37" s="42" t="s">
        <v>282</v>
      </c>
      <c r="G37" s="7" t="s">
        <v>21</v>
      </c>
      <c r="H37" s="7" t="s">
        <v>21</v>
      </c>
      <c r="I37" s="7" t="s">
        <v>21</v>
      </c>
      <c r="J37" s="7" t="s">
        <v>21</v>
      </c>
      <c r="K37" s="44" t="s">
        <v>292</v>
      </c>
      <c r="L37" s="44" t="s">
        <v>291</v>
      </c>
      <c r="M37" s="44" t="s">
        <v>290</v>
      </c>
      <c r="N37" s="53" t="s">
        <v>178</v>
      </c>
      <c r="O37" s="20" t="s">
        <v>188</v>
      </c>
      <c r="P37" s="17" t="s">
        <v>111</v>
      </c>
      <c r="Q37" s="17" t="s">
        <v>112</v>
      </c>
      <c r="R37" s="300" t="s">
        <v>130</v>
      </c>
      <c r="S37" s="19"/>
      <c r="T37" s="19"/>
      <c r="U37" s="127"/>
      <c r="V37" s="127">
        <f>0.7139+AI37</f>
        <v>3.8738999999999999</v>
      </c>
      <c r="W37" s="128">
        <f>0.1287+0.1287+0.3+AJ37</f>
        <v>2.1374</v>
      </c>
      <c r="X37" s="132">
        <f t="shared" si="13"/>
        <v>6.0113000000000003</v>
      </c>
      <c r="Y37" s="109"/>
      <c r="Z37" s="108"/>
      <c r="AA37" s="108"/>
      <c r="AB37" s="108"/>
      <c r="AC37" s="108"/>
      <c r="AD37" s="108"/>
      <c r="AE37" s="108"/>
      <c r="AF37" s="108"/>
      <c r="AG37" s="108"/>
      <c r="AH37" s="172">
        <v>0</v>
      </c>
      <c r="AI37" s="172">
        <v>3.16</v>
      </c>
      <c r="AJ37" s="172">
        <v>1.58</v>
      </c>
      <c r="AK37" s="172">
        <v>4.74</v>
      </c>
      <c r="AL37" s="41" t="s">
        <v>42</v>
      </c>
      <c r="AM37" s="41" t="s">
        <v>40</v>
      </c>
      <c r="AN37" s="22" t="s">
        <v>282</v>
      </c>
      <c r="AO37" s="77"/>
      <c r="AP37" s="77"/>
      <c r="AQ37" s="77"/>
      <c r="AR37" s="77"/>
      <c r="AS37" s="77"/>
      <c r="AT37" s="77"/>
    </row>
    <row r="38" spans="1:46" ht="36.75" customHeight="1" x14ac:dyDescent="0.25">
      <c r="A38" s="104" t="s">
        <v>323</v>
      </c>
      <c r="B38" s="228" t="s">
        <v>110</v>
      </c>
      <c r="C38" s="236"/>
      <c r="D38" s="233" t="s">
        <v>42</v>
      </c>
      <c r="E38" s="75" t="s">
        <v>41</v>
      </c>
      <c r="F38" s="42" t="s">
        <v>283</v>
      </c>
      <c r="G38" s="230" t="s">
        <v>21</v>
      </c>
      <c r="H38" s="230" t="s">
        <v>21</v>
      </c>
      <c r="I38" s="230" t="s">
        <v>21</v>
      </c>
      <c r="J38" s="230" t="s">
        <v>20</v>
      </c>
      <c r="K38" s="203" t="s">
        <v>288</v>
      </c>
      <c r="L38" s="203" t="s">
        <v>289</v>
      </c>
      <c r="M38" s="293" t="s">
        <v>290</v>
      </c>
      <c r="N38" s="203" t="s">
        <v>178</v>
      </c>
      <c r="O38" s="275" t="s">
        <v>187</v>
      </c>
      <c r="P38" s="297" t="s">
        <v>111</v>
      </c>
      <c r="Q38" s="297" t="s">
        <v>112</v>
      </c>
      <c r="R38" s="301"/>
      <c r="S38" s="217"/>
      <c r="T38" s="217"/>
      <c r="U38" s="144"/>
      <c r="V38" s="132"/>
      <c r="W38" s="250">
        <v>12.600000000000001</v>
      </c>
      <c r="X38" s="210">
        <f>W38+SUM(V38:V42)+U39</f>
        <v>32.247</v>
      </c>
      <c r="Y38" s="112"/>
      <c r="Z38" s="240"/>
      <c r="AA38" s="113"/>
      <c r="AB38" s="240"/>
      <c r="AC38" s="240"/>
      <c r="AD38" s="240"/>
      <c r="AE38" s="113"/>
      <c r="AF38" s="240"/>
      <c r="AG38" s="240"/>
      <c r="AH38" s="250">
        <v>0</v>
      </c>
      <c r="AI38" s="250">
        <v>0</v>
      </c>
      <c r="AJ38" s="250">
        <v>12.600000000000001</v>
      </c>
      <c r="AK38" s="250">
        <v>12.600000000000001</v>
      </c>
      <c r="AL38" s="292" t="s">
        <v>42</v>
      </c>
      <c r="AM38" s="41" t="s">
        <v>41</v>
      </c>
      <c r="AN38" s="22" t="s">
        <v>283</v>
      </c>
      <c r="AO38" s="77"/>
      <c r="AP38" s="77"/>
      <c r="AQ38" s="77"/>
      <c r="AR38" s="77"/>
      <c r="AS38" s="77"/>
      <c r="AT38" s="77"/>
    </row>
    <row r="39" spans="1:46" ht="32.25" customHeight="1" x14ac:dyDescent="0.25">
      <c r="A39" s="104" t="s">
        <v>323</v>
      </c>
      <c r="B39" s="229"/>
      <c r="C39" s="237"/>
      <c r="D39" s="234"/>
      <c r="E39" s="75" t="s">
        <v>41</v>
      </c>
      <c r="F39" s="42" t="s">
        <v>284</v>
      </c>
      <c r="G39" s="239"/>
      <c r="H39" s="239"/>
      <c r="I39" s="239"/>
      <c r="J39" s="239"/>
      <c r="K39" s="204"/>
      <c r="L39" s="204"/>
      <c r="M39" s="294"/>
      <c r="N39" s="204"/>
      <c r="O39" s="296"/>
      <c r="P39" s="298"/>
      <c r="Q39" s="298"/>
      <c r="R39" s="301"/>
      <c r="S39" s="217"/>
      <c r="T39" s="217"/>
      <c r="U39" s="144">
        <v>3.4319999999999999</v>
      </c>
      <c r="V39" s="132">
        <v>0.36499999999999999</v>
      </c>
      <c r="W39" s="251"/>
      <c r="X39" s="251">
        <v>3.7969999999999997</v>
      </c>
      <c r="Y39" s="114"/>
      <c r="Z39" s="241"/>
      <c r="AA39" s="115"/>
      <c r="AB39" s="241"/>
      <c r="AC39" s="241"/>
      <c r="AD39" s="241"/>
      <c r="AE39" s="115"/>
      <c r="AF39" s="241"/>
      <c r="AG39" s="241"/>
      <c r="AH39" s="251"/>
      <c r="AI39" s="251"/>
      <c r="AJ39" s="251"/>
      <c r="AK39" s="251">
        <v>0</v>
      </c>
      <c r="AL39" s="292" t="s">
        <v>42</v>
      </c>
      <c r="AM39" s="41" t="s">
        <v>41</v>
      </c>
      <c r="AN39" s="22" t="s">
        <v>284</v>
      </c>
      <c r="AO39" s="77"/>
      <c r="AP39" s="77"/>
      <c r="AQ39" s="77"/>
      <c r="AR39" s="77"/>
      <c r="AS39" s="77"/>
      <c r="AT39" s="77"/>
    </row>
    <row r="40" spans="1:46" ht="36.75" customHeight="1" x14ac:dyDescent="0.25">
      <c r="A40" s="104" t="s">
        <v>323</v>
      </c>
      <c r="B40" s="229"/>
      <c r="C40" s="237"/>
      <c r="D40" s="234"/>
      <c r="E40" s="75" t="s">
        <v>41</v>
      </c>
      <c r="F40" s="42" t="s">
        <v>285</v>
      </c>
      <c r="G40" s="239"/>
      <c r="H40" s="239"/>
      <c r="I40" s="239"/>
      <c r="J40" s="239"/>
      <c r="K40" s="204"/>
      <c r="L40" s="204"/>
      <c r="M40" s="294"/>
      <c r="N40" s="204"/>
      <c r="O40" s="296"/>
      <c r="P40" s="298"/>
      <c r="Q40" s="298"/>
      <c r="R40" s="301"/>
      <c r="S40" s="217"/>
      <c r="T40" s="217"/>
      <c r="U40" s="145"/>
      <c r="V40" s="145">
        <v>8</v>
      </c>
      <c r="W40" s="251"/>
      <c r="X40" s="251">
        <v>8</v>
      </c>
      <c r="Y40" s="114"/>
      <c r="Z40" s="241"/>
      <c r="AA40" s="115"/>
      <c r="AB40" s="241"/>
      <c r="AC40" s="241"/>
      <c r="AD40" s="241"/>
      <c r="AE40" s="115"/>
      <c r="AF40" s="241"/>
      <c r="AG40" s="241"/>
      <c r="AH40" s="251"/>
      <c r="AI40" s="251"/>
      <c r="AJ40" s="251"/>
      <c r="AK40" s="251">
        <v>0</v>
      </c>
      <c r="AL40" s="292" t="s">
        <v>42</v>
      </c>
      <c r="AM40" s="41" t="s">
        <v>41</v>
      </c>
      <c r="AN40" s="22" t="s">
        <v>285</v>
      </c>
      <c r="AO40" s="77"/>
      <c r="AP40" s="77"/>
      <c r="AQ40" s="77"/>
      <c r="AR40" s="77"/>
      <c r="AS40" s="77"/>
      <c r="AT40" s="77"/>
    </row>
    <row r="41" spans="1:46" ht="28.5" customHeight="1" x14ac:dyDescent="0.25">
      <c r="A41" s="104" t="s">
        <v>323</v>
      </c>
      <c r="B41" s="229"/>
      <c r="C41" s="237"/>
      <c r="D41" s="234"/>
      <c r="E41" s="75" t="s">
        <v>41</v>
      </c>
      <c r="F41" s="42" t="s">
        <v>286</v>
      </c>
      <c r="G41" s="239"/>
      <c r="H41" s="239"/>
      <c r="I41" s="239"/>
      <c r="J41" s="239"/>
      <c r="K41" s="204"/>
      <c r="L41" s="204"/>
      <c r="M41" s="294"/>
      <c r="N41" s="204"/>
      <c r="O41" s="296"/>
      <c r="P41" s="298"/>
      <c r="Q41" s="298"/>
      <c r="R41" s="301"/>
      <c r="S41" s="217"/>
      <c r="T41" s="217"/>
      <c r="U41" s="144"/>
      <c r="V41" s="132">
        <v>0.35</v>
      </c>
      <c r="W41" s="251"/>
      <c r="X41" s="251">
        <v>0.35</v>
      </c>
      <c r="Y41" s="114"/>
      <c r="Z41" s="241"/>
      <c r="AA41" s="115"/>
      <c r="AB41" s="241"/>
      <c r="AC41" s="241"/>
      <c r="AD41" s="241"/>
      <c r="AE41" s="115"/>
      <c r="AF41" s="241"/>
      <c r="AG41" s="241"/>
      <c r="AH41" s="251"/>
      <c r="AI41" s="251"/>
      <c r="AJ41" s="251"/>
      <c r="AK41" s="251">
        <v>0</v>
      </c>
      <c r="AL41" s="292" t="s">
        <v>42</v>
      </c>
      <c r="AM41" s="41" t="s">
        <v>41</v>
      </c>
      <c r="AN41" s="22" t="s">
        <v>286</v>
      </c>
      <c r="AO41" s="77"/>
      <c r="AP41" s="77"/>
      <c r="AQ41" s="77"/>
      <c r="AR41" s="77"/>
      <c r="AS41" s="77"/>
      <c r="AT41" s="77"/>
    </row>
    <row r="42" spans="1:46" ht="42.75" customHeight="1" x14ac:dyDescent="0.25">
      <c r="A42" s="104" t="s">
        <v>323</v>
      </c>
      <c r="B42" s="229"/>
      <c r="C42" s="237"/>
      <c r="D42" s="234"/>
      <c r="E42" s="75" t="s">
        <v>41</v>
      </c>
      <c r="F42" s="73" t="s">
        <v>287</v>
      </c>
      <c r="G42" s="239"/>
      <c r="H42" s="239"/>
      <c r="I42" s="239"/>
      <c r="J42" s="239"/>
      <c r="K42" s="204"/>
      <c r="L42" s="204"/>
      <c r="M42" s="294"/>
      <c r="N42" s="204"/>
      <c r="O42" s="296"/>
      <c r="P42" s="298"/>
      <c r="Q42" s="298"/>
      <c r="R42" s="301"/>
      <c r="S42" s="217"/>
      <c r="T42" s="217"/>
      <c r="U42" s="144"/>
      <c r="V42" s="132">
        <v>7.5</v>
      </c>
      <c r="W42" s="252"/>
      <c r="X42" s="252">
        <v>7.5</v>
      </c>
      <c r="Y42" s="116"/>
      <c r="Z42" s="242"/>
      <c r="AA42" s="117"/>
      <c r="AB42" s="242"/>
      <c r="AC42" s="242"/>
      <c r="AD42" s="242"/>
      <c r="AE42" s="117"/>
      <c r="AF42" s="242"/>
      <c r="AG42" s="242"/>
      <c r="AH42" s="252"/>
      <c r="AI42" s="252"/>
      <c r="AJ42" s="252"/>
      <c r="AK42" s="252">
        <v>0</v>
      </c>
      <c r="AL42" s="292" t="s">
        <v>42</v>
      </c>
      <c r="AM42" s="41" t="s">
        <v>41</v>
      </c>
      <c r="AN42" s="22" t="s">
        <v>287</v>
      </c>
      <c r="AO42" s="77"/>
      <c r="AP42" s="77"/>
      <c r="AQ42" s="77"/>
      <c r="AR42" s="77"/>
      <c r="AS42" s="77"/>
      <c r="AT42" s="77"/>
    </row>
    <row r="43" spans="1:46" ht="42.75" customHeight="1" x14ac:dyDescent="0.25">
      <c r="A43" s="104" t="s">
        <v>323</v>
      </c>
      <c r="B43" s="232"/>
      <c r="C43" s="238"/>
      <c r="D43" s="235"/>
      <c r="E43" s="75" t="s">
        <v>328</v>
      </c>
      <c r="F43" s="73" t="s">
        <v>329</v>
      </c>
      <c r="G43" s="231"/>
      <c r="H43" s="231"/>
      <c r="I43" s="231"/>
      <c r="J43" s="231"/>
      <c r="K43" s="205"/>
      <c r="L43" s="205"/>
      <c r="M43" s="295"/>
      <c r="N43" s="205"/>
      <c r="O43" s="276"/>
      <c r="P43" s="299"/>
      <c r="Q43" s="299"/>
      <c r="R43" s="302"/>
      <c r="S43" s="76"/>
      <c r="T43" s="76"/>
      <c r="U43" s="132"/>
      <c r="V43" s="132">
        <v>60</v>
      </c>
      <c r="W43" s="132"/>
      <c r="X43" s="132">
        <v>60</v>
      </c>
      <c r="Y43" s="116"/>
      <c r="Z43" s="117"/>
      <c r="AA43" s="117"/>
      <c r="AB43" s="117"/>
      <c r="AC43" s="117"/>
      <c r="AD43" s="117"/>
      <c r="AE43" s="117"/>
      <c r="AF43" s="117"/>
      <c r="AG43" s="117"/>
      <c r="AH43" s="173"/>
      <c r="AI43" s="173"/>
      <c r="AJ43" s="173"/>
      <c r="AK43" s="173"/>
      <c r="AL43" s="72" t="s">
        <v>42</v>
      </c>
      <c r="AM43" s="75" t="s">
        <v>328</v>
      </c>
      <c r="AN43" s="74"/>
      <c r="AO43" s="77"/>
      <c r="AP43" s="77"/>
      <c r="AQ43" s="77"/>
      <c r="AR43" s="77"/>
      <c r="AS43" s="77"/>
      <c r="AT43" s="77"/>
    </row>
    <row r="44" spans="1:46" s="186" customFormat="1" ht="64.5" customHeight="1" x14ac:dyDescent="0.25">
      <c r="A44" s="187" t="s">
        <v>324</v>
      </c>
      <c r="B44" s="151" t="s">
        <v>278</v>
      </c>
      <c r="C44" s="198"/>
      <c r="D44" s="179" t="s">
        <v>267</v>
      </c>
      <c r="E44" s="179" t="s">
        <v>194</v>
      </c>
      <c r="F44" s="181" t="s">
        <v>268</v>
      </c>
      <c r="G44" s="189" t="s">
        <v>21</v>
      </c>
      <c r="H44" s="189" t="s">
        <v>21</v>
      </c>
      <c r="I44" s="189" t="s">
        <v>20</v>
      </c>
      <c r="J44" s="189" t="s">
        <v>21</v>
      </c>
      <c r="K44" s="198" t="s">
        <v>502</v>
      </c>
      <c r="L44" s="180" t="s">
        <v>277</v>
      </c>
      <c r="M44" s="180" t="s">
        <v>276</v>
      </c>
      <c r="N44" s="193" t="s">
        <v>269</v>
      </c>
      <c r="O44" s="194" t="s">
        <v>270</v>
      </c>
      <c r="P44" s="180" t="s">
        <v>272</v>
      </c>
      <c r="Q44" s="180" t="s">
        <v>273</v>
      </c>
      <c r="R44" s="181" t="s">
        <v>271</v>
      </c>
      <c r="S44" s="180" t="s">
        <v>509</v>
      </c>
      <c r="T44" s="180" t="s">
        <v>513</v>
      </c>
      <c r="U44" s="168">
        <v>7.1</v>
      </c>
      <c r="V44" s="168">
        <v>42.1</v>
      </c>
      <c r="W44" s="168">
        <v>11.1</v>
      </c>
      <c r="X44" s="168">
        <v>60.3</v>
      </c>
      <c r="Y44" s="190"/>
      <c r="Z44" s="191"/>
      <c r="AA44" s="191"/>
      <c r="AB44" s="191"/>
      <c r="AC44" s="191"/>
      <c r="AD44" s="191"/>
      <c r="AE44" s="191"/>
      <c r="AF44" s="191"/>
      <c r="AG44" s="191"/>
      <c r="AH44" s="168"/>
      <c r="AI44" s="168"/>
      <c r="AJ44" s="168"/>
      <c r="AK44" s="168"/>
      <c r="AL44" s="179" t="s">
        <v>267</v>
      </c>
      <c r="AM44" s="179" t="s">
        <v>194</v>
      </c>
      <c r="AN44" s="181" t="s">
        <v>268</v>
      </c>
      <c r="AO44" s="192"/>
      <c r="AP44" s="192"/>
      <c r="AQ44" s="192"/>
      <c r="AR44" s="192"/>
      <c r="AS44" s="192"/>
      <c r="AT44" s="192"/>
    </row>
    <row r="45" spans="1:46" s="186" customFormat="1" ht="168" x14ac:dyDescent="0.25">
      <c r="A45" s="187" t="s">
        <v>324</v>
      </c>
      <c r="B45" s="214" t="s">
        <v>166</v>
      </c>
      <c r="C45" s="180" t="s">
        <v>167</v>
      </c>
      <c r="D45" s="227" t="s">
        <v>46</v>
      </c>
      <c r="E45" s="46" t="s">
        <v>194</v>
      </c>
      <c r="F45" s="180" t="s">
        <v>43</v>
      </c>
      <c r="G45" s="188" t="s">
        <v>21</v>
      </c>
      <c r="H45" s="189" t="s">
        <v>21</v>
      </c>
      <c r="I45" s="188" t="s">
        <v>21</v>
      </c>
      <c r="J45" s="188" t="s">
        <v>20</v>
      </c>
      <c r="K45" s="203" t="s">
        <v>279</v>
      </c>
      <c r="L45" s="203" t="s">
        <v>165</v>
      </c>
      <c r="M45" s="180" t="s">
        <v>266</v>
      </c>
      <c r="N45" s="219" t="s">
        <v>181</v>
      </c>
      <c r="O45" s="220" t="s">
        <v>189</v>
      </c>
      <c r="P45" s="180" t="s">
        <v>275</v>
      </c>
      <c r="Q45" s="180" t="s">
        <v>274</v>
      </c>
      <c r="R45" s="226" t="s">
        <v>163</v>
      </c>
      <c r="S45" s="180" t="s">
        <v>510</v>
      </c>
      <c r="T45" s="180" t="s">
        <v>511</v>
      </c>
      <c r="U45" s="128">
        <v>12</v>
      </c>
      <c r="V45" s="195">
        <v>147.5</v>
      </c>
      <c r="W45" s="164">
        <v>147.5</v>
      </c>
      <c r="X45" s="128">
        <v>307</v>
      </c>
      <c r="Y45" s="190"/>
      <c r="Z45" s="191"/>
      <c r="AA45" s="191"/>
      <c r="AB45" s="191"/>
      <c r="AC45" s="191"/>
      <c r="AD45" s="191"/>
      <c r="AE45" s="191"/>
      <c r="AF45" s="191"/>
      <c r="AG45" s="191"/>
      <c r="AH45" s="165"/>
      <c r="AI45" s="165"/>
      <c r="AJ45" s="165"/>
      <c r="AK45" s="165"/>
      <c r="AL45" s="182" t="s">
        <v>58</v>
      </c>
      <c r="AM45" s="46" t="s">
        <v>194</v>
      </c>
      <c r="AN45" s="180" t="s">
        <v>43</v>
      </c>
      <c r="AO45" s="192"/>
      <c r="AP45" s="192"/>
      <c r="AQ45" s="192"/>
      <c r="AR45" s="192"/>
      <c r="AS45" s="192"/>
      <c r="AT45" s="192"/>
    </row>
    <row r="46" spans="1:46" s="186" customFormat="1" ht="84" x14ac:dyDescent="0.25">
      <c r="A46" s="187" t="s">
        <v>324</v>
      </c>
      <c r="B46" s="214"/>
      <c r="C46" s="180" t="s">
        <v>168</v>
      </c>
      <c r="D46" s="227"/>
      <c r="E46" s="46" t="s">
        <v>194</v>
      </c>
      <c r="F46" s="180" t="s">
        <v>164</v>
      </c>
      <c r="G46" s="188" t="s">
        <v>21</v>
      </c>
      <c r="H46" s="189" t="s">
        <v>21</v>
      </c>
      <c r="I46" s="188" t="s">
        <v>21</v>
      </c>
      <c r="J46" s="188" t="s">
        <v>20</v>
      </c>
      <c r="K46" s="204"/>
      <c r="L46" s="204"/>
      <c r="M46" s="180" t="s">
        <v>266</v>
      </c>
      <c r="N46" s="219"/>
      <c r="O46" s="220"/>
      <c r="P46" s="180" t="s">
        <v>275</v>
      </c>
      <c r="Q46" s="180" t="s">
        <v>274</v>
      </c>
      <c r="R46" s="226"/>
      <c r="S46" s="180" t="s">
        <v>503</v>
      </c>
      <c r="T46" s="180" t="s">
        <v>508</v>
      </c>
      <c r="U46" s="128">
        <v>8</v>
      </c>
      <c r="V46" s="164">
        <v>142.5</v>
      </c>
      <c r="W46" s="164">
        <v>142.5</v>
      </c>
      <c r="X46" s="128">
        <v>293</v>
      </c>
      <c r="Y46" s="190"/>
      <c r="Z46" s="191"/>
      <c r="AA46" s="191"/>
      <c r="AB46" s="190"/>
      <c r="AC46" s="190"/>
      <c r="AD46" s="191"/>
      <c r="AE46" s="191"/>
      <c r="AF46" s="191"/>
      <c r="AG46" s="191"/>
      <c r="AH46" s="165"/>
      <c r="AI46" s="165"/>
      <c r="AJ46" s="165"/>
      <c r="AK46" s="165"/>
      <c r="AL46" s="182" t="s">
        <v>58</v>
      </c>
      <c r="AM46" s="46" t="s">
        <v>194</v>
      </c>
      <c r="AN46" s="180" t="s">
        <v>164</v>
      </c>
      <c r="AO46" s="192" t="s">
        <v>512</v>
      </c>
      <c r="AP46" s="192"/>
      <c r="AQ46" s="192"/>
      <c r="AR46" s="192"/>
      <c r="AS46" s="192"/>
      <c r="AT46" s="192"/>
    </row>
    <row r="47" spans="1:46" s="186" customFormat="1" ht="84.75" customHeight="1" x14ac:dyDescent="0.25">
      <c r="A47" s="187" t="s">
        <v>324</v>
      </c>
      <c r="B47" s="214"/>
      <c r="C47" s="180" t="s">
        <v>170</v>
      </c>
      <c r="D47" s="182" t="s">
        <v>58</v>
      </c>
      <c r="E47" s="46" t="s">
        <v>197</v>
      </c>
      <c r="F47" s="180" t="s">
        <v>44</v>
      </c>
      <c r="G47" s="188" t="s">
        <v>21</v>
      </c>
      <c r="H47" s="189" t="s">
        <v>21</v>
      </c>
      <c r="I47" s="188" t="s">
        <v>21</v>
      </c>
      <c r="J47" s="188" t="s">
        <v>20</v>
      </c>
      <c r="K47" s="204"/>
      <c r="L47" s="204"/>
      <c r="M47" s="180" t="s">
        <v>263</v>
      </c>
      <c r="N47" s="193" t="s">
        <v>308</v>
      </c>
      <c r="O47" s="194" t="s">
        <v>309</v>
      </c>
      <c r="P47" s="180" t="s">
        <v>275</v>
      </c>
      <c r="Q47" s="180" t="s">
        <v>274</v>
      </c>
      <c r="R47" s="180" t="s">
        <v>163</v>
      </c>
      <c r="S47" s="180" t="s">
        <v>504</v>
      </c>
      <c r="T47" s="180" t="s">
        <v>505</v>
      </c>
      <c r="U47" s="195">
        <v>207</v>
      </c>
      <c r="V47" s="164">
        <v>968</v>
      </c>
      <c r="W47" s="164">
        <v>968</v>
      </c>
      <c r="X47" s="195">
        <v>2144</v>
      </c>
      <c r="Y47" s="190"/>
      <c r="Z47" s="191"/>
      <c r="AA47" s="191"/>
      <c r="AB47" s="191"/>
      <c r="AC47" s="191"/>
      <c r="AD47" s="191"/>
      <c r="AE47" s="191"/>
      <c r="AF47" s="191"/>
      <c r="AG47" s="191"/>
      <c r="AH47" s="165"/>
      <c r="AI47" s="165"/>
      <c r="AJ47" s="165"/>
      <c r="AK47" s="165"/>
      <c r="AL47" s="182" t="s">
        <v>58</v>
      </c>
      <c r="AM47" s="46" t="s">
        <v>197</v>
      </c>
      <c r="AN47" s="180" t="s">
        <v>44</v>
      </c>
      <c r="AO47" s="192"/>
      <c r="AP47" s="192"/>
      <c r="AQ47" s="192"/>
      <c r="AR47" s="192"/>
      <c r="AS47" s="192"/>
      <c r="AT47" s="192"/>
    </row>
    <row r="48" spans="1:46" s="186" customFormat="1" ht="108.75" customHeight="1" x14ac:dyDescent="0.25">
      <c r="A48" s="187" t="s">
        <v>324</v>
      </c>
      <c r="B48" s="214"/>
      <c r="C48" s="180" t="s">
        <v>169</v>
      </c>
      <c r="D48" s="182" t="s">
        <v>58</v>
      </c>
      <c r="E48" s="46" t="s">
        <v>195</v>
      </c>
      <c r="F48" s="180" t="s">
        <v>45</v>
      </c>
      <c r="G48" s="188" t="s">
        <v>21</v>
      </c>
      <c r="H48" s="189" t="s">
        <v>21</v>
      </c>
      <c r="I48" s="188" t="s">
        <v>21</v>
      </c>
      <c r="J48" s="188" t="s">
        <v>20</v>
      </c>
      <c r="K48" s="204"/>
      <c r="L48" s="204"/>
      <c r="M48" s="180" t="s">
        <v>264</v>
      </c>
      <c r="N48" s="196" t="s">
        <v>179</v>
      </c>
      <c r="O48" s="197" t="s">
        <v>190</v>
      </c>
      <c r="P48" s="180" t="s">
        <v>275</v>
      </c>
      <c r="Q48" s="180" t="s">
        <v>274</v>
      </c>
      <c r="R48" s="180" t="s">
        <v>163</v>
      </c>
      <c r="S48" s="180" t="s">
        <v>504</v>
      </c>
      <c r="T48" s="180" t="s">
        <v>506</v>
      </c>
      <c r="U48" s="128">
        <v>234</v>
      </c>
      <c r="V48" s="164">
        <v>1055.5</v>
      </c>
      <c r="W48" s="164">
        <v>1055.5</v>
      </c>
      <c r="X48" s="128">
        <v>2345</v>
      </c>
      <c r="Y48" s="190"/>
      <c r="Z48" s="191"/>
      <c r="AA48" s="191"/>
      <c r="AB48" s="191"/>
      <c r="AC48" s="191"/>
      <c r="AD48" s="191"/>
      <c r="AE48" s="191"/>
      <c r="AF48" s="191"/>
      <c r="AG48" s="191"/>
      <c r="AH48" s="165"/>
      <c r="AI48" s="165"/>
      <c r="AJ48" s="165"/>
      <c r="AK48" s="165"/>
      <c r="AL48" s="182" t="s">
        <v>58</v>
      </c>
      <c r="AM48" s="46" t="s">
        <v>195</v>
      </c>
      <c r="AN48" s="180" t="s">
        <v>45</v>
      </c>
      <c r="AO48" s="192"/>
      <c r="AP48" s="192"/>
      <c r="AQ48" s="192"/>
      <c r="AR48" s="192"/>
      <c r="AS48" s="192"/>
      <c r="AT48" s="192"/>
    </row>
    <row r="49" spans="1:46" s="186" customFormat="1" ht="84" customHeight="1" x14ac:dyDescent="0.25">
      <c r="A49" s="187" t="s">
        <v>324</v>
      </c>
      <c r="B49" s="214"/>
      <c r="C49" s="180" t="s">
        <v>171</v>
      </c>
      <c r="D49" s="182" t="s">
        <v>58</v>
      </c>
      <c r="E49" s="46" t="s">
        <v>201</v>
      </c>
      <c r="F49" s="180" t="s">
        <v>294</v>
      </c>
      <c r="G49" s="188" t="s">
        <v>21</v>
      </c>
      <c r="H49" s="189" t="s">
        <v>21</v>
      </c>
      <c r="I49" s="188" t="s">
        <v>21</v>
      </c>
      <c r="J49" s="188" t="s">
        <v>20</v>
      </c>
      <c r="K49" s="204"/>
      <c r="L49" s="204"/>
      <c r="M49" s="180" t="s">
        <v>265</v>
      </c>
      <c r="N49" s="193" t="s">
        <v>308</v>
      </c>
      <c r="O49" s="194" t="s">
        <v>309</v>
      </c>
      <c r="P49" s="180" t="s">
        <v>275</v>
      </c>
      <c r="Q49" s="180" t="s">
        <v>274</v>
      </c>
      <c r="R49" s="180" t="s">
        <v>163</v>
      </c>
      <c r="S49" s="180" t="s">
        <v>504</v>
      </c>
      <c r="T49" s="180" t="s">
        <v>507</v>
      </c>
      <c r="U49" s="195">
        <v>100</v>
      </c>
      <c r="V49" s="164">
        <v>452</v>
      </c>
      <c r="W49" s="164">
        <v>452</v>
      </c>
      <c r="X49" s="128">
        <v>1005</v>
      </c>
      <c r="Y49" s="190"/>
      <c r="Z49" s="191"/>
      <c r="AA49" s="191"/>
      <c r="AB49" s="191"/>
      <c r="AC49" s="191"/>
      <c r="AD49" s="191"/>
      <c r="AE49" s="191"/>
      <c r="AF49" s="191"/>
      <c r="AG49" s="191"/>
      <c r="AH49" s="165"/>
      <c r="AI49" s="165"/>
      <c r="AJ49" s="165"/>
      <c r="AK49" s="165"/>
      <c r="AL49" s="182" t="s">
        <v>58</v>
      </c>
      <c r="AM49" s="46" t="s">
        <v>201</v>
      </c>
      <c r="AN49" s="180" t="s">
        <v>294</v>
      </c>
      <c r="AO49" s="192"/>
      <c r="AP49" s="192"/>
      <c r="AQ49" s="192"/>
      <c r="AR49" s="192"/>
      <c r="AS49" s="192"/>
      <c r="AT49" s="192"/>
    </row>
    <row r="50" spans="1:46" ht="72" customHeight="1" x14ac:dyDescent="0.25">
      <c r="A50" s="104" t="s">
        <v>100</v>
      </c>
      <c r="B50" s="103" t="s">
        <v>100</v>
      </c>
      <c r="C50" s="44" t="s">
        <v>22</v>
      </c>
      <c r="D50" s="62"/>
      <c r="E50" s="61"/>
      <c r="F50" s="57"/>
      <c r="G50" s="65" t="s">
        <v>21</v>
      </c>
      <c r="H50" s="65" t="s">
        <v>21</v>
      </c>
      <c r="I50" s="65" t="s">
        <v>21</v>
      </c>
      <c r="J50" s="65" t="s">
        <v>20</v>
      </c>
      <c r="K50" s="54" t="s">
        <v>191</v>
      </c>
      <c r="L50" s="54" t="s">
        <v>262</v>
      </c>
      <c r="M50" s="44" t="s">
        <v>261</v>
      </c>
      <c r="N50" s="53" t="s">
        <v>179</v>
      </c>
      <c r="O50" s="20" t="s">
        <v>183</v>
      </c>
      <c r="P50" s="19" t="s">
        <v>108</v>
      </c>
      <c r="Q50" s="19" t="s">
        <v>129</v>
      </c>
      <c r="R50" s="19" t="s">
        <v>107</v>
      </c>
      <c r="S50" s="40"/>
      <c r="T50" s="40"/>
      <c r="U50" s="138"/>
      <c r="V50" s="138"/>
      <c r="W50" s="138"/>
      <c r="X50" s="138"/>
      <c r="Y50" s="108"/>
      <c r="Z50" s="108"/>
      <c r="AA50" s="108"/>
      <c r="AB50" s="108"/>
      <c r="AC50" s="108"/>
      <c r="AD50" s="108"/>
      <c r="AE50" s="108"/>
      <c r="AF50" s="108"/>
      <c r="AG50" s="108"/>
      <c r="AH50" s="172"/>
      <c r="AI50" s="172"/>
      <c r="AJ50" s="172"/>
      <c r="AK50" s="172"/>
      <c r="AL50" s="38" t="s">
        <v>310</v>
      </c>
      <c r="AM50" s="67"/>
      <c r="AN50" s="64" t="s">
        <v>311</v>
      </c>
      <c r="AO50" s="77"/>
      <c r="AP50" s="77"/>
      <c r="AQ50" s="77"/>
      <c r="AR50" s="77"/>
      <c r="AS50" s="77"/>
      <c r="AT50" s="77"/>
    </row>
  </sheetData>
  <autoFilter ref="A3:AN50"/>
  <mergeCells count="143">
    <mergeCell ref="D1:J1"/>
    <mergeCell ref="B1:C1"/>
    <mergeCell ref="B2:C2"/>
    <mergeCell ref="AO2:AP2"/>
    <mergeCell ref="U1:AR1"/>
    <mergeCell ref="K1:M1"/>
    <mergeCell ref="B28:B30"/>
    <mergeCell ref="F28:F29"/>
    <mergeCell ref="D28:D29"/>
    <mergeCell ref="E28:E29"/>
    <mergeCell ref="G28:G29"/>
    <mergeCell ref="H28:H29"/>
    <mergeCell ref="B13:B14"/>
    <mergeCell ref="C13:C14"/>
    <mergeCell ref="B15:B16"/>
    <mergeCell ref="D15:D16"/>
    <mergeCell ref="B17:B21"/>
    <mergeCell ref="D17:D21"/>
    <mergeCell ref="D2:F2"/>
    <mergeCell ref="L17:L21"/>
    <mergeCell ref="N1:O1"/>
    <mergeCell ref="P1:T1"/>
    <mergeCell ref="K28:K29"/>
    <mergeCell ref="L28:L29"/>
    <mergeCell ref="AS2:AT2"/>
    <mergeCell ref="AJ38:AJ42"/>
    <mergeCell ref="AK38:AK42"/>
    <mergeCell ref="Z38:Z42"/>
    <mergeCell ref="AB38:AB42"/>
    <mergeCell ref="M22:M23"/>
    <mergeCell ref="AH38:AH42"/>
    <mergeCell ref="T38:T42"/>
    <mergeCell ref="S38:S42"/>
    <mergeCell ref="AL38:AL42"/>
    <mergeCell ref="M38:M43"/>
    <mergeCell ref="N38:N43"/>
    <mergeCell ref="O38:O43"/>
    <mergeCell ref="P38:P43"/>
    <mergeCell ref="Q38:Q43"/>
    <mergeCell ref="R37:R43"/>
    <mergeCell ref="M19:M21"/>
    <mergeCell ref="AN28:AN29"/>
    <mergeCell ref="O5:O6"/>
    <mergeCell ref="T17:T21"/>
    <mergeCell ref="AL9:AL11"/>
    <mergeCell ref="AL15:AL16"/>
    <mergeCell ref="AI22:AI23"/>
    <mergeCell ref="AI38:AI42"/>
    <mergeCell ref="B5:B6"/>
    <mergeCell ref="AL28:AL29"/>
    <mergeCell ref="K2:M2"/>
    <mergeCell ref="Z2:AC2"/>
    <mergeCell ref="AD2:AG2"/>
    <mergeCell ref="AH2:AK2"/>
    <mergeCell ref="U2:Y2"/>
    <mergeCell ref="AL2:AN2"/>
    <mergeCell ref="O9:O10"/>
    <mergeCell ref="O11:O12"/>
    <mergeCell ref="N13:N14"/>
    <mergeCell ref="O13:O14"/>
    <mergeCell ref="O15:O16"/>
    <mergeCell ref="N17:N21"/>
    <mergeCell ref="O17:O21"/>
    <mergeCell ref="AM28:AM29"/>
    <mergeCell ref="R15:R16"/>
    <mergeCell ref="N15:N16"/>
    <mergeCell ref="N2:O2"/>
    <mergeCell ref="N5:N6"/>
    <mergeCell ref="Z18:Z20"/>
    <mergeCell ref="AA18:AA20"/>
    <mergeCell ref="AB18:AB20"/>
    <mergeCell ref="AI17:AI21"/>
    <mergeCell ref="N45:N46"/>
    <mergeCell ref="O45:O46"/>
    <mergeCell ref="R45:R46"/>
    <mergeCell ref="J28:J29"/>
    <mergeCell ref="K22:K23"/>
    <mergeCell ref="L22:L23"/>
    <mergeCell ref="AC38:AC42"/>
    <mergeCell ref="AK17:AK21"/>
    <mergeCell ref="AL17:AL21"/>
    <mergeCell ref="AH22:AH23"/>
    <mergeCell ref="AJ22:AJ23"/>
    <mergeCell ref="AK22:AK23"/>
    <mergeCell ref="AL22:AL23"/>
    <mergeCell ref="AH17:AH21"/>
    <mergeCell ref="AJ17:AJ21"/>
    <mergeCell ref="AD38:AD42"/>
    <mergeCell ref="AF38:AF42"/>
    <mergeCell ref="AG38:AG42"/>
    <mergeCell ref="K45:K49"/>
    <mergeCell ref="L45:L49"/>
    <mergeCell ref="W38:W42"/>
    <mergeCell ref="X38:X42"/>
    <mergeCell ref="AC18:AC20"/>
    <mergeCell ref="J38:J43"/>
    <mergeCell ref="B45:B49"/>
    <mergeCell ref="D45:D46"/>
    <mergeCell ref="B22:B23"/>
    <mergeCell ref="D22:D23"/>
    <mergeCell ref="B24:B26"/>
    <mergeCell ref="B31:B32"/>
    <mergeCell ref="I28:I29"/>
    <mergeCell ref="B38:B43"/>
    <mergeCell ref="D38:D43"/>
    <mergeCell ref="C38:C43"/>
    <mergeCell ref="G38:G43"/>
    <mergeCell ref="H38:H43"/>
    <mergeCell ref="I38:I43"/>
    <mergeCell ref="A2:A3"/>
    <mergeCell ref="B33:B35"/>
    <mergeCell ref="P2:Q2"/>
    <mergeCell ref="R2:T2"/>
    <mergeCell ref="R9:R11"/>
    <mergeCell ref="P13:P14"/>
    <mergeCell ref="Q13:Q14"/>
    <mergeCell ref="R13:R14"/>
    <mergeCell ref="N22:N23"/>
    <mergeCell ref="O22:O23"/>
    <mergeCell ref="N24:N26"/>
    <mergeCell ref="O24:O26"/>
    <mergeCell ref="P22:P23"/>
    <mergeCell ref="Q22:Q23"/>
    <mergeCell ref="R22:R23"/>
    <mergeCell ref="P17:P21"/>
    <mergeCell ref="R17:R21"/>
    <mergeCell ref="S17:S21"/>
    <mergeCell ref="N9:N10"/>
    <mergeCell ref="N11:N12"/>
    <mergeCell ref="G2:J2"/>
    <mergeCell ref="B9:B12"/>
    <mergeCell ref="D9:D11"/>
    <mergeCell ref="K17:K21"/>
    <mergeCell ref="K38:K43"/>
    <mergeCell ref="L38:L43"/>
    <mergeCell ref="AG10:AG11"/>
    <mergeCell ref="AF10:AF11"/>
    <mergeCell ref="AE10:AE11"/>
    <mergeCell ref="AD10:AD11"/>
    <mergeCell ref="AD17:AD18"/>
    <mergeCell ref="AE17:AE18"/>
    <mergeCell ref="AF17:AF18"/>
    <mergeCell ref="AG17:AG18"/>
  </mergeCells>
  <pageMargins left="0.70866141732283472" right="0.70866141732283472" top="0.78740157480314965" bottom="0.78740157480314965" header="0.31496062992125984" footer="0.31496062992125984"/>
  <pageSetup paperSize="8" scale="75" orientation="landscape" horizontalDpi="1200" r:id="rId1"/>
  <ignoredErrors>
    <ignoredError sqref="E26 E27 E12" twoDigitTextYear="1"/>
  </ignoredError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W111"/>
  <sheetViews>
    <sheetView topLeftCell="A16" zoomScaleNormal="100" workbookViewId="0">
      <selection activeCell="A71" sqref="A71"/>
    </sheetView>
  </sheetViews>
  <sheetFormatPr defaultRowHeight="15" x14ac:dyDescent="0.25"/>
  <cols>
    <col min="1" max="1" width="84.7109375" style="149" customWidth="1"/>
    <col min="2" max="2" width="38.28515625" style="14" customWidth="1"/>
    <col min="3" max="3" width="51.42578125" style="14" customWidth="1"/>
    <col min="4" max="4" width="49.7109375" style="14" customWidth="1"/>
    <col min="5" max="22" width="9.140625" style="14"/>
    <col min="23" max="23" width="9.140625" style="14" hidden="1" customWidth="1"/>
    <col min="24" max="16384" width="9.140625" style="14"/>
  </cols>
  <sheetData>
    <row r="1" spans="1:23" ht="47.25" customHeight="1" x14ac:dyDescent="0.25">
      <c r="A1" s="85" t="s">
        <v>333</v>
      </c>
      <c r="B1" s="86" t="s">
        <v>334</v>
      </c>
      <c r="C1" s="87" t="s">
        <v>335</v>
      </c>
      <c r="D1" s="150" t="s">
        <v>484</v>
      </c>
    </row>
    <row r="2" spans="1:23" s="186" customFormat="1" ht="25.5" x14ac:dyDescent="0.25">
      <c r="A2" s="183" t="s">
        <v>336</v>
      </c>
      <c r="B2" s="199" t="s">
        <v>345</v>
      </c>
      <c r="C2" s="200"/>
      <c r="D2" s="186" t="s">
        <v>501</v>
      </c>
      <c r="W2" s="186" t="s">
        <v>337</v>
      </c>
    </row>
    <row r="3" spans="1:23" s="186" customFormat="1" ht="25.5" x14ac:dyDescent="0.25">
      <c r="A3" s="183" t="s">
        <v>338</v>
      </c>
      <c r="B3" s="184" t="s">
        <v>341</v>
      </c>
      <c r="C3" s="185"/>
      <c r="D3" s="186" t="s">
        <v>500</v>
      </c>
      <c r="W3" s="201" t="s">
        <v>339</v>
      </c>
    </row>
    <row r="4" spans="1:23" ht="38.25" x14ac:dyDescent="0.25">
      <c r="A4" s="88" t="s">
        <v>340</v>
      </c>
      <c r="B4" s="89" t="s">
        <v>341</v>
      </c>
      <c r="C4" s="90"/>
      <c r="W4" s="91" t="s">
        <v>341</v>
      </c>
    </row>
    <row r="5" spans="1:23" s="186" customFormat="1" x14ac:dyDescent="0.25">
      <c r="A5" s="183" t="s">
        <v>342</v>
      </c>
      <c r="B5" s="184" t="s">
        <v>343</v>
      </c>
      <c r="C5" s="185"/>
      <c r="D5" s="186" t="s">
        <v>500</v>
      </c>
      <c r="W5" s="201" t="s">
        <v>343</v>
      </c>
    </row>
    <row r="6" spans="1:23" ht="25.5" x14ac:dyDescent="0.25">
      <c r="A6" s="88" t="s">
        <v>344</v>
      </c>
      <c r="B6" s="89" t="s">
        <v>341</v>
      </c>
      <c r="C6" s="90"/>
      <c r="W6" s="91" t="s">
        <v>345</v>
      </c>
    </row>
    <row r="7" spans="1:23" x14ac:dyDescent="0.25">
      <c r="A7" s="88" t="s">
        <v>346</v>
      </c>
      <c r="B7" s="89" t="s">
        <v>341</v>
      </c>
      <c r="C7" s="90"/>
      <c r="W7" s="91" t="s">
        <v>347</v>
      </c>
    </row>
    <row r="8" spans="1:23" x14ac:dyDescent="0.25">
      <c r="A8" s="88" t="s">
        <v>348</v>
      </c>
      <c r="B8" s="89" t="s">
        <v>343</v>
      </c>
      <c r="C8" s="90"/>
    </row>
    <row r="9" spans="1:23" x14ac:dyDescent="0.25">
      <c r="A9" s="88" t="s">
        <v>349</v>
      </c>
      <c r="B9" s="89" t="s">
        <v>345</v>
      </c>
      <c r="C9" s="90"/>
      <c r="D9" s="14" t="s">
        <v>499</v>
      </c>
    </row>
    <row r="10" spans="1:23" x14ac:dyDescent="0.25">
      <c r="A10" s="88" t="s">
        <v>350</v>
      </c>
      <c r="B10" s="89" t="s">
        <v>339</v>
      </c>
      <c r="C10" s="90"/>
    </row>
    <row r="11" spans="1:23" x14ac:dyDescent="0.25">
      <c r="A11" s="88" t="s">
        <v>351</v>
      </c>
      <c r="B11" s="89" t="s">
        <v>341</v>
      </c>
      <c r="C11" s="90"/>
    </row>
    <row r="12" spans="1:23" x14ac:dyDescent="0.25">
      <c r="A12" s="88" t="s">
        <v>352</v>
      </c>
      <c r="B12" s="89" t="s">
        <v>345</v>
      </c>
      <c r="C12" s="90"/>
      <c r="D12" s="14" t="s">
        <v>498</v>
      </c>
    </row>
    <row r="13" spans="1:23" x14ac:dyDescent="0.25">
      <c r="A13" s="88" t="s">
        <v>353</v>
      </c>
      <c r="B13" s="89" t="s">
        <v>343</v>
      </c>
      <c r="C13" s="90"/>
    </row>
    <row r="14" spans="1:23" x14ac:dyDescent="0.25">
      <c r="A14" s="88" t="s">
        <v>354</v>
      </c>
      <c r="B14" s="89" t="s">
        <v>343</v>
      </c>
      <c r="C14" s="90"/>
    </row>
    <row r="15" spans="1:23" x14ac:dyDescent="0.25">
      <c r="A15" s="88" t="s">
        <v>355</v>
      </c>
      <c r="B15" s="89" t="s">
        <v>345</v>
      </c>
      <c r="C15" s="90"/>
      <c r="D15" s="14" t="s">
        <v>499</v>
      </c>
    </row>
    <row r="16" spans="1:23" x14ac:dyDescent="0.25">
      <c r="A16" s="88" t="s">
        <v>356</v>
      </c>
      <c r="B16" s="89" t="s">
        <v>343</v>
      </c>
      <c r="C16" s="90"/>
    </row>
    <row r="17" spans="1:4" ht="25.5" x14ac:dyDescent="0.25">
      <c r="A17" s="88" t="s">
        <v>357</v>
      </c>
      <c r="B17" s="89" t="s">
        <v>343</v>
      </c>
      <c r="C17" s="90"/>
    </row>
    <row r="18" spans="1:4" s="186" customFormat="1" x14ac:dyDescent="0.25">
      <c r="A18" s="183" t="s">
        <v>358</v>
      </c>
      <c r="B18" s="184" t="s">
        <v>343</v>
      </c>
      <c r="C18" s="185"/>
      <c r="D18" s="186" t="s">
        <v>500</v>
      </c>
    </row>
    <row r="19" spans="1:4" ht="25.5" x14ac:dyDescent="0.25">
      <c r="A19" s="88" t="s">
        <v>359</v>
      </c>
      <c r="B19" s="89" t="s">
        <v>343</v>
      </c>
      <c r="C19" s="90"/>
    </row>
    <row r="20" spans="1:4" x14ac:dyDescent="0.25">
      <c r="A20" s="88" t="s">
        <v>360</v>
      </c>
      <c r="B20" s="89" t="s">
        <v>341</v>
      </c>
      <c r="C20" s="90"/>
    </row>
    <row r="21" spans="1:4" s="186" customFormat="1" x14ac:dyDescent="0.25">
      <c r="A21" s="183" t="s">
        <v>361</v>
      </c>
      <c r="B21" s="184" t="s">
        <v>343</v>
      </c>
      <c r="C21" s="185"/>
    </row>
    <row r="22" spans="1:4" x14ac:dyDescent="0.25">
      <c r="A22" s="88" t="s">
        <v>362</v>
      </c>
      <c r="B22" s="89" t="s">
        <v>343</v>
      </c>
      <c r="C22" s="90"/>
    </row>
    <row r="23" spans="1:4" x14ac:dyDescent="0.25">
      <c r="A23" s="88" t="s">
        <v>363</v>
      </c>
      <c r="B23" s="89" t="s">
        <v>345</v>
      </c>
      <c r="C23" s="90"/>
      <c r="D23" s="14" t="s">
        <v>498</v>
      </c>
    </row>
    <row r="24" spans="1:4" ht="25.5" x14ac:dyDescent="0.25">
      <c r="A24" s="88" t="s">
        <v>364</v>
      </c>
      <c r="B24" s="89" t="s">
        <v>345</v>
      </c>
      <c r="C24" s="90"/>
      <c r="D24" s="14" t="s">
        <v>498</v>
      </c>
    </row>
    <row r="25" spans="1:4" ht="25.5" x14ac:dyDescent="0.25">
      <c r="A25" s="88" t="s">
        <v>365</v>
      </c>
      <c r="B25" s="89" t="s">
        <v>343</v>
      </c>
      <c r="C25" s="90"/>
    </row>
    <row r="26" spans="1:4" x14ac:dyDescent="0.25">
      <c r="A26" s="88" t="s">
        <v>366</v>
      </c>
      <c r="B26" s="89" t="s">
        <v>345</v>
      </c>
      <c r="C26" s="90"/>
      <c r="D26" s="14" t="s">
        <v>498</v>
      </c>
    </row>
    <row r="27" spans="1:4" x14ac:dyDescent="0.25">
      <c r="A27" s="88" t="s">
        <v>367</v>
      </c>
      <c r="B27" s="89" t="s">
        <v>343</v>
      </c>
      <c r="C27" s="90"/>
    </row>
    <row r="28" spans="1:4" x14ac:dyDescent="0.25">
      <c r="A28" s="88" t="s">
        <v>368</v>
      </c>
      <c r="B28" s="89" t="s">
        <v>343</v>
      </c>
      <c r="C28" s="90"/>
    </row>
    <row r="29" spans="1:4" x14ac:dyDescent="0.25">
      <c r="A29" s="88" t="s">
        <v>369</v>
      </c>
      <c r="B29" s="89" t="s">
        <v>343</v>
      </c>
      <c r="C29" s="90"/>
    </row>
    <row r="30" spans="1:4" x14ac:dyDescent="0.25">
      <c r="A30" s="88" t="s">
        <v>370</v>
      </c>
      <c r="B30" s="89" t="s">
        <v>343</v>
      </c>
      <c r="C30" s="90"/>
    </row>
    <row r="31" spans="1:4" x14ac:dyDescent="0.25">
      <c r="A31" s="88" t="s">
        <v>371</v>
      </c>
      <c r="B31" s="89" t="s">
        <v>345</v>
      </c>
      <c r="C31" s="90"/>
      <c r="D31" s="14" t="s">
        <v>498</v>
      </c>
    </row>
    <row r="32" spans="1:4" x14ac:dyDescent="0.25">
      <c r="A32" s="88" t="s">
        <v>372</v>
      </c>
      <c r="B32" s="89" t="s">
        <v>343</v>
      </c>
      <c r="C32" s="90"/>
    </row>
    <row r="33" spans="1:4" x14ac:dyDescent="0.25">
      <c r="A33" s="88" t="s">
        <v>373</v>
      </c>
      <c r="B33" s="89" t="s">
        <v>343</v>
      </c>
      <c r="C33" s="90"/>
    </row>
    <row r="34" spans="1:4" x14ac:dyDescent="0.25">
      <c r="A34" s="88" t="s">
        <v>374</v>
      </c>
      <c r="B34" s="89" t="s">
        <v>343</v>
      </c>
      <c r="C34" s="90"/>
    </row>
    <row r="35" spans="1:4" ht="25.5" x14ac:dyDescent="0.25">
      <c r="A35" s="88" t="s">
        <v>375</v>
      </c>
      <c r="B35" s="89" t="s">
        <v>345</v>
      </c>
      <c r="C35" s="90"/>
      <c r="D35" s="14" t="s">
        <v>498</v>
      </c>
    </row>
    <row r="36" spans="1:4" x14ac:dyDescent="0.25">
      <c r="A36" s="88" t="s">
        <v>376</v>
      </c>
      <c r="B36" s="89" t="s">
        <v>343</v>
      </c>
      <c r="C36" s="90"/>
    </row>
    <row r="37" spans="1:4" x14ac:dyDescent="0.25">
      <c r="A37" s="88" t="s">
        <v>377</v>
      </c>
      <c r="B37" s="89" t="s">
        <v>343</v>
      </c>
      <c r="C37" s="90"/>
    </row>
    <row r="38" spans="1:4" x14ac:dyDescent="0.25">
      <c r="A38" s="88" t="s">
        <v>378</v>
      </c>
      <c r="B38" s="89" t="s">
        <v>343</v>
      </c>
      <c r="C38" s="90"/>
    </row>
    <row r="39" spans="1:4" ht="25.5" x14ac:dyDescent="0.25">
      <c r="A39" s="88" t="s">
        <v>379</v>
      </c>
      <c r="B39" s="89" t="s">
        <v>343</v>
      </c>
      <c r="C39" s="90"/>
    </row>
    <row r="40" spans="1:4" x14ac:dyDescent="0.25">
      <c r="A40" s="88" t="s">
        <v>380</v>
      </c>
      <c r="B40" s="89" t="s">
        <v>343</v>
      </c>
      <c r="C40" s="90"/>
    </row>
    <row r="41" spans="1:4" ht="25.5" x14ac:dyDescent="0.25">
      <c r="A41" s="88" t="s">
        <v>381</v>
      </c>
      <c r="B41" s="89" t="s">
        <v>343</v>
      </c>
      <c r="C41" s="90"/>
    </row>
    <row r="42" spans="1:4" ht="25.5" x14ac:dyDescent="0.25">
      <c r="A42" s="88" t="s">
        <v>382</v>
      </c>
      <c r="B42" s="89" t="s">
        <v>343</v>
      </c>
      <c r="C42" s="90"/>
    </row>
    <row r="43" spans="1:4" x14ac:dyDescent="0.25">
      <c r="A43" s="88" t="s">
        <v>383</v>
      </c>
      <c r="B43" s="89" t="s">
        <v>343</v>
      </c>
      <c r="C43" s="90"/>
    </row>
    <row r="44" spans="1:4" x14ac:dyDescent="0.25">
      <c r="A44" s="88" t="s">
        <v>384</v>
      </c>
      <c r="B44" s="89" t="s">
        <v>341</v>
      </c>
      <c r="C44" s="90"/>
    </row>
    <row r="45" spans="1:4" x14ac:dyDescent="0.25">
      <c r="A45" s="88" t="s">
        <v>385</v>
      </c>
      <c r="B45" s="89" t="s">
        <v>343</v>
      </c>
      <c r="C45" s="90"/>
    </row>
    <row r="46" spans="1:4" ht="25.5" x14ac:dyDescent="0.25">
      <c r="A46" s="88" t="s">
        <v>386</v>
      </c>
      <c r="B46" s="89" t="s">
        <v>343</v>
      </c>
      <c r="C46" s="90"/>
    </row>
    <row r="47" spans="1:4" x14ac:dyDescent="0.25">
      <c r="A47" s="88" t="s">
        <v>387</v>
      </c>
      <c r="B47" s="89" t="s">
        <v>345</v>
      </c>
      <c r="C47" s="90"/>
      <c r="D47" s="14" t="s">
        <v>498</v>
      </c>
    </row>
    <row r="48" spans="1:4" ht="25.5" x14ac:dyDescent="0.25">
      <c r="A48" s="88" t="s">
        <v>388</v>
      </c>
      <c r="B48" s="89" t="s">
        <v>345</v>
      </c>
      <c r="C48" s="90"/>
      <c r="D48" s="14" t="s">
        <v>498</v>
      </c>
    </row>
    <row r="49" spans="1:4" x14ac:dyDescent="0.25">
      <c r="A49" s="88" t="s">
        <v>389</v>
      </c>
      <c r="B49" s="89" t="s">
        <v>343</v>
      </c>
      <c r="C49" s="90"/>
    </row>
    <row r="50" spans="1:4" s="186" customFormat="1" x14ac:dyDescent="0.25">
      <c r="A50" s="183" t="s">
        <v>390</v>
      </c>
      <c r="B50" s="184" t="s">
        <v>345</v>
      </c>
      <c r="C50" s="185"/>
      <c r="D50" s="186" t="s">
        <v>501</v>
      </c>
    </row>
    <row r="51" spans="1:4" s="186" customFormat="1" x14ac:dyDescent="0.25">
      <c r="A51" s="183" t="s">
        <v>391</v>
      </c>
      <c r="B51" s="184" t="s">
        <v>343</v>
      </c>
      <c r="C51" s="185"/>
      <c r="D51" s="186" t="s">
        <v>500</v>
      </c>
    </row>
    <row r="52" spans="1:4" s="186" customFormat="1" x14ac:dyDescent="0.25">
      <c r="A52" s="183" t="s">
        <v>392</v>
      </c>
      <c r="B52" s="184" t="s">
        <v>343</v>
      </c>
      <c r="C52" s="185"/>
      <c r="D52" s="186" t="s">
        <v>500</v>
      </c>
    </row>
    <row r="53" spans="1:4" s="186" customFormat="1" x14ac:dyDescent="0.25">
      <c r="A53" s="183" t="s">
        <v>393</v>
      </c>
      <c r="B53" s="184" t="s">
        <v>345</v>
      </c>
      <c r="C53" s="185"/>
      <c r="D53" s="186" t="s">
        <v>501</v>
      </c>
    </row>
    <row r="54" spans="1:4" s="186" customFormat="1" x14ac:dyDescent="0.25">
      <c r="A54" s="183" t="s">
        <v>394</v>
      </c>
      <c r="B54" s="184" t="s">
        <v>343</v>
      </c>
      <c r="C54" s="185"/>
    </row>
    <row r="55" spans="1:4" x14ac:dyDescent="0.25">
      <c r="A55" s="88" t="s">
        <v>395</v>
      </c>
      <c r="B55" s="89" t="s">
        <v>343</v>
      </c>
      <c r="C55" s="90"/>
    </row>
    <row r="56" spans="1:4" s="186" customFormat="1" ht="25.5" x14ac:dyDescent="0.25">
      <c r="A56" s="183" t="s">
        <v>396</v>
      </c>
      <c r="B56" s="184" t="s">
        <v>345</v>
      </c>
      <c r="C56" s="185"/>
      <c r="D56" s="186" t="s">
        <v>498</v>
      </c>
    </row>
    <row r="57" spans="1:4" s="186" customFormat="1" x14ac:dyDescent="0.25">
      <c r="A57" s="183" t="s">
        <v>397</v>
      </c>
      <c r="B57" s="184" t="s">
        <v>343</v>
      </c>
      <c r="C57" s="185"/>
      <c r="D57" s="186" t="s">
        <v>500</v>
      </c>
    </row>
    <row r="58" spans="1:4" s="186" customFormat="1" x14ac:dyDescent="0.25">
      <c r="A58" s="183" t="s">
        <v>398</v>
      </c>
      <c r="B58" s="184" t="s">
        <v>343</v>
      </c>
      <c r="C58" s="185"/>
      <c r="D58" s="186" t="s">
        <v>500</v>
      </c>
    </row>
    <row r="59" spans="1:4" x14ac:dyDescent="0.25">
      <c r="A59" s="88" t="s">
        <v>399</v>
      </c>
      <c r="B59" s="89" t="s">
        <v>343</v>
      </c>
      <c r="C59" s="90"/>
    </row>
    <row r="60" spans="1:4" ht="25.5" x14ac:dyDescent="0.25">
      <c r="A60" s="88" t="s">
        <v>400</v>
      </c>
      <c r="B60" s="89" t="s">
        <v>343</v>
      </c>
      <c r="C60" s="90"/>
    </row>
    <row r="61" spans="1:4" ht="25.5" x14ac:dyDescent="0.25">
      <c r="A61" s="88" t="s">
        <v>401</v>
      </c>
      <c r="B61" s="89" t="s">
        <v>343</v>
      </c>
      <c r="C61" s="90"/>
    </row>
    <row r="62" spans="1:4" x14ac:dyDescent="0.25">
      <c r="A62" s="88" t="s">
        <v>402</v>
      </c>
      <c r="B62" s="89" t="s">
        <v>343</v>
      </c>
      <c r="C62" s="90"/>
    </row>
    <row r="63" spans="1:4" x14ac:dyDescent="0.25">
      <c r="A63" s="88" t="s">
        <v>403</v>
      </c>
      <c r="B63" s="77" t="s">
        <v>345</v>
      </c>
      <c r="C63" s="92"/>
      <c r="D63" s="14" t="s">
        <v>498</v>
      </c>
    </row>
    <row r="64" spans="1:4" ht="25.5" x14ac:dyDescent="0.25">
      <c r="A64" s="88" t="s">
        <v>404</v>
      </c>
      <c r="B64" s="77" t="s">
        <v>345</v>
      </c>
      <c r="C64" s="92"/>
      <c r="D64" s="14" t="s">
        <v>498</v>
      </c>
    </row>
    <row r="65" spans="1:4" x14ac:dyDescent="0.25">
      <c r="A65" s="88" t="s">
        <v>405</v>
      </c>
      <c r="B65" s="77" t="s">
        <v>345</v>
      </c>
      <c r="C65" s="92"/>
      <c r="D65" s="14" t="s">
        <v>498</v>
      </c>
    </row>
    <row r="66" spans="1:4" x14ac:dyDescent="0.25">
      <c r="A66" s="88" t="s">
        <v>406</v>
      </c>
      <c r="B66" s="77" t="s">
        <v>343</v>
      </c>
      <c r="C66" s="92"/>
    </row>
    <row r="67" spans="1:4" x14ac:dyDescent="0.25">
      <c r="A67" s="88" t="s">
        <v>407</v>
      </c>
      <c r="B67" s="77" t="s">
        <v>343</v>
      </c>
      <c r="C67" s="92"/>
    </row>
    <row r="68" spans="1:4" x14ac:dyDescent="0.25">
      <c r="A68" s="88" t="s">
        <v>408</v>
      </c>
      <c r="B68" s="77" t="s">
        <v>343</v>
      </c>
      <c r="C68" s="92"/>
    </row>
    <row r="69" spans="1:4" x14ac:dyDescent="0.25">
      <c r="A69" s="88" t="s">
        <v>409</v>
      </c>
      <c r="B69" s="77" t="s">
        <v>343</v>
      </c>
      <c r="C69" s="92"/>
    </row>
    <row r="70" spans="1:4" ht="38.25" x14ac:dyDescent="0.25">
      <c r="A70" s="88" t="s">
        <v>410</v>
      </c>
      <c r="B70" s="77" t="s">
        <v>345</v>
      </c>
      <c r="C70" s="92"/>
      <c r="D70" s="14" t="s">
        <v>498</v>
      </c>
    </row>
    <row r="71" spans="1:4" x14ac:dyDescent="0.25">
      <c r="A71" s="88" t="s">
        <v>411</v>
      </c>
      <c r="B71" s="77" t="s">
        <v>345</v>
      </c>
      <c r="C71" s="92"/>
      <c r="D71" s="14" t="s">
        <v>498</v>
      </c>
    </row>
    <row r="72" spans="1:4" x14ac:dyDescent="0.25">
      <c r="A72" s="88" t="s">
        <v>412</v>
      </c>
      <c r="B72" s="77" t="s">
        <v>343</v>
      </c>
      <c r="C72" s="92"/>
    </row>
    <row r="73" spans="1:4" x14ac:dyDescent="0.25">
      <c r="A73" s="88" t="s">
        <v>413</v>
      </c>
      <c r="B73" s="77" t="s">
        <v>343</v>
      </c>
      <c r="C73" s="92"/>
    </row>
    <row r="74" spans="1:4" x14ac:dyDescent="0.25">
      <c r="A74" s="88" t="s">
        <v>414</v>
      </c>
      <c r="B74" s="77" t="s">
        <v>343</v>
      </c>
      <c r="C74" s="92"/>
    </row>
    <row r="75" spans="1:4" x14ac:dyDescent="0.25">
      <c r="A75" s="88" t="s">
        <v>415</v>
      </c>
      <c r="B75" s="77" t="s">
        <v>343</v>
      </c>
      <c r="C75" s="92"/>
    </row>
    <row r="76" spans="1:4" x14ac:dyDescent="0.25">
      <c r="A76" s="88" t="s">
        <v>416</v>
      </c>
      <c r="B76" s="77" t="s">
        <v>343</v>
      </c>
      <c r="C76" s="92"/>
    </row>
    <row r="77" spans="1:4" x14ac:dyDescent="0.25">
      <c r="A77" s="88" t="s">
        <v>417</v>
      </c>
      <c r="B77" s="77" t="s">
        <v>343</v>
      </c>
      <c r="C77" s="92"/>
    </row>
    <row r="78" spans="1:4" x14ac:dyDescent="0.25">
      <c r="A78" s="88" t="s">
        <v>418</v>
      </c>
      <c r="B78" s="77" t="s">
        <v>343</v>
      </c>
      <c r="C78" s="92"/>
    </row>
    <row r="79" spans="1:4" x14ac:dyDescent="0.25">
      <c r="A79" s="88" t="s">
        <v>419</v>
      </c>
      <c r="B79" s="77" t="s">
        <v>343</v>
      </c>
      <c r="C79" s="92"/>
    </row>
    <row r="80" spans="1:4" x14ac:dyDescent="0.25">
      <c r="A80" s="88" t="s">
        <v>420</v>
      </c>
      <c r="B80" s="77" t="s">
        <v>343</v>
      </c>
      <c r="C80" s="92"/>
    </row>
    <row r="81" spans="1:3" ht="38.25" x14ac:dyDescent="0.25">
      <c r="A81" s="88" t="s">
        <v>421</v>
      </c>
      <c r="B81" s="77" t="s">
        <v>343</v>
      </c>
      <c r="C81" s="92"/>
    </row>
    <row r="82" spans="1:3" x14ac:dyDescent="0.25">
      <c r="A82" s="88" t="s">
        <v>422</v>
      </c>
      <c r="B82" s="77" t="s">
        <v>343</v>
      </c>
      <c r="C82" s="92"/>
    </row>
    <row r="83" spans="1:3" x14ac:dyDescent="0.25">
      <c r="A83" s="88" t="s">
        <v>423</v>
      </c>
      <c r="B83" s="77" t="s">
        <v>343</v>
      </c>
      <c r="C83" s="92"/>
    </row>
    <row r="84" spans="1:3" x14ac:dyDescent="0.25">
      <c r="A84" s="88" t="s">
        <v>424</v>
      </c>
      <c r="B84" s="77" t="s">
        <v>343</v>
      </c>
      <c r="C84" s="92"/>
    </row>
    <row r="85" spans="1:3" x14ac:dyDescent="0.25">
      <c r="A85" s="88" t="s">
        <v>425</v>
      </c>
      <c r="B85" s="77" t="s">
        <v>343</v>
      </c>
      <c r="C85" s="92"/>
    </row>
    <row r="86" spans="1:3" ht="38.25" x14ac:dyDescent="0.25">
      <c r="A86" s="88" t="s">
        <v>426</v>
      </c>
      <c r="B86" s="77" t="s">
        <v>343</v>
      </c>
      <c r="C86" s="92"/>
    </row>
    <row r="87" spans="1:3" ht="25.5" x14ac:dyDescent="0.25">
      <c r="A87" s="88" t="s">
        <v>427</v>
      </c>
      <c r="B87" s="77" t="s">
        <v>343</v>
      </c>
      <c r="C87" s="92"/>
    </row>
    <row r="88" spans="1:3" ht="25.5" x14ac:dyDescent="0.25">
      <c r="A88" s="88" t="s">
        <v>428</v>
      </c>
      <c r="B88" s="77" t="s">
        <v>343</v>
      </c>
      <c r="C88" s="92"/>
    </row>
    <row r="89" spans="1:3" x14ac:dyDescent="0.25">
      <c r="A89" s="88" t="s">
        <v>429</v>
      </c>
      <c r="B89" s="77" t="s">
        <v>343</v>
      </c>
      <c r="C89" s="92"/>
    </row>
    <row r="90" spans="1:3" x14ac:dyDescent="0.25">
      <c r="A90" s="88" t="s">
        <v>430</v>
      </c>
      <c r="B90" s="77" t="s">
        <v>343</v>
      </c>
      <c r="C90" s="92"/>
    </row>
    <row r="91" spans="1:3" x14ac:dyDescent="0.25">
      <c r="A91" s="88" t="s">
        <v>431</v>
      </c>
      <c r="B91" s="77" t="s">
        <v>343</v>
      </c>
      <c r="C91" s="92"/>
    </row>
    <row r="92" spans="1:3" x14ac:dyDescent="0.25">
      <c r="A92" s="88" t="s">
        <v>432</v>
      </c>
      <c r="B92" s="77" t="s">
        <v>343</v>
      </c>
      <c r="C92" s="92"/>
    </row>
    <row r="93" spans="1:3" x14ac:dyDescent="0.25">
      <c r="A93" s="88" t="s">
        <v>433</v>
      </c>
      <c r="B93" s="77" t="s">
        <v>343</v>
      </c>
      <c r="C93" s="92"/>
    </row>
    <row r="94" spans="1:3" x14ac:dyDescent="0.25">
      <c r="A94" s="88" t="s">
        <v>434</v>
      </c>
      <c r="B94" s="77" t="s">
        <v>343</v>
      </c>
      <c r="C94" s="92"/>
    </row>
    <row r="95" spans="1:3" ht="25.5" x14ac:dyDescent="0.25">
      <c r="A95" s="88" t="s">
        <v>435</v>
      </c>
      <c r="B95" s="77" t="s">
        <v>343</v>
      </c>
      <c r="C95" s="92"/>
    </row>
    <row r="96" spans="1:3" x14ac:dyDescent="0.25">
      <c r="A96" s="88" t="s">
        <v>436</v>
      </c>
      <c r="B96" s="77" t="s">
        <v>343</v>
      </c>
      <c r="C96" s="92"/>
    </row>
    <row r="97" spans="1:3" x14ac:dyDescent="0.25">
      <c r="A97" s="88" t="s">
        <v>437</v>
      </c>
      <c r="B97" s="77" t="s">
        <v>343</v>
      </c>
      <c r="C97" s="92"/>
    </row>
    <row r="98" spans="1:3" x14ac:dyDescent="0.25">
      <c r="A98" s="88" t="s">
        <v>438</v>
      </c>
      <c r="B98" s="77" t="s">
        <v>343</v>
      </c>
      <c r="C98" s="92"/>
    </row>
    <row r="99" spans="1:3" x14ac:dyDescent="0.25">
      <c r="A99" s="88" t="s">
        <v>439</v>
      </c>
      <c r="B99" s="77" t="s">
        <v>343</v>
      </c>
      <c r="C99" s="92"/>
    </row>
    <row r="100" spans="1:3" ht="25.5" x14ac:dyDescent="0.25">
      <c r="A100" s="88" t="s">
        <v>440</v>
      </c>
      <c r="B100" s="77" t="s">
        <v>343</v>
      </c>
      <c r="C100" s="92"/>
    </row>
    <row r="101" spans="1:3" x14ac:dyDescent="0.25">
      <c r="A101" s="88" t="s">
        <v>441</v>
      </c>
      <c r="B101" s="77" t="s">
        <v>343</v>
      </c>
      <c r="C101" s="92"/>
    </row>
    <row r="102" spans="1:3" x14ac:dyDescent="0.25">
      <c r="A102" s="88" t="s">
        <v>442</v>
      </c>
      <c r="B102" s="77" t="s">
        <v>343</v>
      </c>
      <c r="C102" s="92"/>
    </row>
    <row r="103" spans="1:3" x14ac:dyDescent="0.25">
      <c r="A103" s="88" t="s">
        <v>443</v>
      </c>
      <c r="B103" s="77" t="s">
        <v>343</v>
      </c>
      <c r="C103" s="92"/>
    </row>
    <row r="104" spans="1:3" x14ac:dyDescent="0.25">
      <c r="A104" s="88" t="s">
        <v>444</v>
      </c>
      <c r="B104" s="77" t="s">
        <v>343</v>
      </c>
      <c r="C104" s="92"/>
    </row>
    <row r="105" spans="1:3" x14ac:dyDescent="0.25">
      <c r="A105" s="88" t="s">
        <v>445</v>
      </c>
      <c r="B105" s="77" t="s">
        <v>343</v>
      </c>
      <c r="C105" s="92"/>
    </row>
    <row r="106" spans="1:3" x14ac:dyDescent="0.25">
      <c r="A106" s="88" t="s">
        <v>446</v>
      </c>
      <c r="B106" s="77" t="s">
        <v>343</v>
      </c>
      <c r="C106" s="92"/>
    </row>
    <row r="107" spans="1:3" ht="25.5" x14ac:dyDescent="0.25">
      <c r="A107" s="88" t="s">
        <v>447</v>
      </c>
      <c r="B107" s="77" t="s">
        <v>343</v>
      </c>
      <c r="C107" s="92"/>
    </row>
    <row r="108" spans="1:3" ht="25.5" x14ac:dyDescent="0.25">
      <c r="A108" s="88" t="s">
        <v>448</v>
      </c>
      <c r="B108" s="77" t="s">
        <v>343</v>
      </c>
      <c r="C108" s="92"/>
    </row>
    <row r="109" spans="1:3" x14ac:dyDescent="0.25">
      <c r="A109" s="88" t="s">
        <v>449</v>
      </c>
      <c r="B109" s="77" t="s">
        <v>343</v>
      </c>
      <c r="C109" s="92"/>
    </row>
    <row r="110" spans="1:3" x14ac:dyDescent="0.25">
      <c r="A110" s="88" t="s">
        <v>450</v>
      </c>
      <c r="B110" s="77" t="s">
        <v>343</v>
      </c>
      <c r="C110" s="92"/>
    </row>
    <row r="111" spans="1:3" ht="15.75" thickBot="1" x14ac:dyDescent="0.3">
      <c r="A111" s="93" t="s">
        <v>451</v>
      </c>
      <c r="B111" s="94" t="s">
        <v>343</v>
      </c>
      <c r="C111" s="95"/>
    </row>
  </sheetData>
  <dataValidations count="2">
    <dataValidation type="list" allowBlank="1" showInputMessage="1" showErrorMessage="1" errorTitle="Neplatná hodnota." error="Vyberte hodnotu ze seznamu." sqref="B2">
      <formula1>$W$2:$W$7</formula1>
    </dataValidation>
    <dataValidation type="list" allowBlank="1" showInputMessage="1" showErrorMessage="1" error="Vyberte hodnotu ze seznamu." sqref="B3:B111">
      <formula1>$W$2:$W$7</formula1>
    </dataValidation>
  </dataValidation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2</vt:i4>
      </vt:variant>
    </vt:vector>
  </HeadingPairs>
  <TitlesOfParts>
    <vt:vector size="2" baseType="lpstr">
      <vt:lpstr>Aktualizace RAP</vt:lpstr>
      <vt:lpstr>aktivity_APSRR_význam</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mlejnek</dc:creator>
  <cp:lastModifiedBy>Ondřej Pergl</cp:lastModifiedBy>
  <cp:lastPrinted>2016-08-01T11:00:37Z</cp:lastPrinted>
  <dcterms:created xsi:type="dcterms:W3CDTF">2015-03-06T10:54:02Z</dcterms:created>
  <dcterms:modified xsi:type="dcterms:W3CDTF">2016-10-05T06:04:32Z</dcterms:modified>
</cp:coreProperties>
</file>